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948" activeTab="0"/>
  </bookViews>
  <sheets>
    <sheet name="Unit Budget" sheetId="1" r:id="rId1"/>
  </sheets>
  <definedNames>
    <definedName name="Adults">'Unit Budget'!$O$9</definedName>
    <definedName name="Cubs">'Unit Budget'!$O$8</definedName>
    <definedName name="Fee">'Unit Budget'!$K$16</definedName>
    <definedName name="Subs">'Unit Budget'!#REF!</definedName>
  </definedNames>
  <calcPr fullCalcOnLoad="1"/>
</workbook>
</file>

<file path=xl/sharedStrings.xml><?xml version="1.0" encoding="utf-8"?>
<sst xmlns="http://schemas.openxmlformats.org/spreadsheetml/2006/main" count="123" uniqueCount="83">
  <si>
    <t>District:</t>
  </si>
  <si>
    <t>Cost Per</t>
  </si>
  <si>
    <t>No. of</t>
  </si>
  <si>
    <t>Total</t>
  </si>
  <si>
    <t>Unit</t>
  </si>
  <si>
    <t>Cost</t>
  </si>
  <si>
    <t>Actual Budget</t>
  </si>
  <si>
    <t>Treasurer:</t>
  </si>
  <si>
    <t>INCOME:</t>
  </si>
  <si>
    <t>Adults</t>
  </si>
  <si>
    <t>Location</t>
  </si>
  <si>
    <t>Annual</t>
  </si>
  <si>
    <t>PROGRAM EXPENSES:</t>
  </si>
  <si>
    <t>$</t>
  </si>
  <si>
    <t>UNIT DETAIL:</t>
  </si>
  <si>
    <t>Graduation</t>
  </si>
  <si>
    <t xml:space="preserve"> </t>
  </si>
  <si>
    <t>Gross Sales</t>
  </si>
  <si>
    <t>Commission</t>
  </si>
  <si>
    <t>x</t>
  </si>
  <si>
    <t>Need</t>
  </si>
  <si>
    <t>=</t>
  </si>
  <si>
    <t xml:space="preserve"> / </t>
  </si>
  <si>
    <t>C) TOTAL FUNDRAISING NEED (A minus B)</t>
  </si>
  <si>
    <t>Person</t>
  </si>
  <si>
    <t>Registration scholarships</t>
  </si>
  <si>
    <t>Date budget completed:</t>
  </si>
  <si>
    <t>(Check with your local council for commission percentage and bonuses.)</t>
  </si>
  <si>
    <t>Contingency funds</t>
  </si>
  <si>
    <t>Committee chairperson:</t>
  </si>
  <si>
    <t>Field trip A</t>
  </si>
  <si>
    <t>Field trip B</t>
  </si>
  <si>
    <t>Field trip C</t>
  </si>
  <si>
    <t>Surplus from prior year (beginning fund balance)</t>
  </si>
  <si>
    <t>Other income source (parent payments, etc.)</t>
  </si>
  <si>
    <t>Yearly flat fee @ $40</t>
  </si>
  <si>
    <t>Sample Program Budget</t>
  </si>
  <si>
    <t>Explorer/Unit</t>
  </si>
  <si>
    <t>Explorers/</t>
  </si>
  <si>
    <t>Total youth + adults @ $_____ ea.</t>
  </si>
  <si>
    <t>UNIT OPERATING BUDGET</t>
  </si>
  <si>
    <t>Post/Club No.:</t>
  </si>
  <si>
    <t>Cherokee</t>
  </si>
  <si>
    <t>Projected No. of Explorers:</t>
  </si>
  <si>
    <t>Regional competition</t>
  </si>
  <si>
    <t>Leaders</t>
  </si>
  <si>
    <t>Thank-yous, leader awards, etc.</t>
  </si>
  <si>
    <t>Proficiency awards</t>
  </si>
  <si>
    <t>One for each youth @ $_____ ea.</t>
  </si>
  <si>
    <t>Field uniform</t>
  </si>
  <si>
    <t>Coord. by council, $_____ ea.</t>
  </si>
  <si>
    <t>Leader/Youth training</t>
  </si>
  <si>
    <t xml:space="preserve"> $</t>
  </si>
  <si>
    <t>Unit Goal</t>
  </si>
  <si>
    <t>No. Explorers</t>
  </si>
  <si>
    <t>Per Explorer Goal</t>
  </si>
  <si>
    <t>40 Explorers</t>
  </si>
  <si>
    <t xml:space="preserve">Other expenses </t>
  </si>
  <si>
    <t>Advisor/Sponsor:</t>
  </si>
  <si>
    <t>Associate Advisor/Sponsor:</t>
  </si>
  <si>
    <t>Fundraiser Chairperson:</t>
  </si>
  <si>
    <t>Projected No. of Leaders:</t>
  </si>
  <si>
    <t>A</t>
  </si>
  <si>
    <t>B</t>
  </si>
  <si>
    <t>C</t>
  </si>
  <si>
    <t xml:space="preserve">Registration fees </t>
  </si>
  <si>
    <t xml:space="preserve">Unit Liability Insurance fee </t>
  </si>
  <si>
    <t xml:space="preserve">Accident insurance fees </t>
  </si>
  <si>
    <t xml:space="preserve">Recognition </t>
  </si>
  <si>
    <t xml:space="preserve">Special events </t>
  </si>
  <si>
    <t xml:space="preserve">Special activities </t>
  </si>
  <si>
    <t xml:space="preserve">Program materials </t>
  </si>
  <si>
    <t xml:space="preserve">Uniforms </t>
  </si>
  <si>
    <t xml:space="preserve">Reserve fund </t>
  </si>
  <si>
    <t>A) TOTAL EXPENSES</t>
  </si>
  <si>
    <t>B) TOTAL INCOME</t>
  </si>
  <si>
    <t>COMPLETED SAMPLE</t>
  </si>
  <si>
    <t>iTech Innovation Design Challenge</t>
  </si>
  <si>
    <t>Total youth + adults @ $33 ea.</t>
  </si>
  <si>
    <t>gear, name badge, prototype materials, etc.</t>
  </si>
  <si>
    <t>Annual program fees per Explorer (monthly amount x 9 or 12 months)</t>
  </si>
  <si>
    <r>
      <t>FUNDRAISER UNIT GOAL</t>
    </r>
    <r>
      <rPr>
        <sz val="10"/>
        <rFont val="Arial"/>
        <family val="2"/>
      </rPr>
      <t xml:space="preserve">  (Should equal C above)</t>
    </r>
  </si>
  <si>
    <t>FUNDRAISER SALES GOAL / EXPLORER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</si>
</sst>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"/>
    <numFmt numFmtId="167" formatCode="mmmm/dd"/>
    <numFmt numFmtId="168" formatCode="mmmm\ dd"/>
    <numFmt numFmtId="169" formatCode="0.0%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Palatino Linotype"/>
      <family val="2"/>
    </font>
    <font>
      <sz val="11"/>
      <color indexed="9"/>
      <name val="Palatino Linotype"/>
      <family val="2"/>
    </font>
    <font>
      <sz val="11"/>
      <color indexed="14"/>
      <name val="Palatino Linotype"/>
      <family val="2"/>
    </font>
    <font>
      <b/>
      <sz val="11"/>
      <color indexed="52"/>
      <name val="Palatino Linotype"/>
      <family val="2"/>
    </font>
    <font>
      <b/>
      <sz val="11"/>
      <color indexed="9"/>
      <name val="Palatino Linotype"/>
      <family val="2"/>
    </font>
    <font>
      <i/>
      <sz val="11"/>
      <color indexed="23"/>
      <name val="Palatino Linotype"/>
      <family val="2"/>
    </font>
    <font>
      <sz val="11"/>
      <color indexed="17"/>
      <name val="Palatino Linotype"/>
      <family val="2"/>
    </font>
    <font>
      <b/>
      <sz val="15"/>
      <color indexed="62"/>
      <name val="Palatino Linotype"/>
      <family val="2"/>
    </font>
    <font>
      <b/>
      <sz val="13"/>
      <color indexed="62"/>
      <name val="Palatino Linotype"/>
      <family val="2"/>
    </font>
    <font>
      <b/>
      <sz val="11"/>
      <color indexed="62"/>
      <name val="Palatino Linotype"/>
      <family val="2"/>
    </font>
    <font>
      <sz val="11"/>
      <color indexed="62"/>
      <name val="Palatino Linotype"/>
      <family val="2"/>
    </font>
    <font>
      <sz val="11"/>
      <color indexed="52"/>
      <name val="Palatino Linotype"/>
      <family val="2"/>
    </font>
    <font>
      <sz val="11"/>
      <color indexed="60"/>
      <name val="Palatino Linotype"/>
      <family val="2"/>
    </font>
    <font>
      <b/>
      <sz val="11"/>
      <color indexed="63"/>
      <name val="Palatino Linotype"/>
      <family val="2"/>
    </font>
    <font>
      <b/>
      <sz val="18"/>
      <color indexed="62"/>
      <name val="Cambria"/>
      <family val="2"/>
    </font>
    <font>
      <b/>
      <sz val="11"/>
      <color indexed="8"/>
      <name val="Palatino Linotype"/>
      <family val="2"/>
    </font>
    <font>
      <sz val="11"/>
      <color indexed="10"/>
      <name val="Palatino Linotype"/>
      <family val="2"/>
    </font>
    <font>
      <sz val="11"/>
      <color theme="1"/>
      <name val="Palatino Linotype"/>
      <family val="2"/>
    </font>
    <font>
      <sz val="11"/>
      <color theme="0"/>
      <name val="Palatino Linotype"/>
      <family val="2"/>
    </font>
    <font>
      <sz val="11"/>
      <color rgb="FF9C0006"/>
      <name val="Palatino Linotype"/>
      <family val="2"/>
    </font>
    <font>
      <b/>
      <sz val="11"/>
      <color rgb="FFFA7D00"/>
      <name val="Palatino Linotype"/>
      <family val="2"/>
    </font>
    <font>
      <b/>
      <sz val="11"/>
      <color theme="0"/>
      <name val="Palatino Linotype"/>
      <family val="2"/>
    </font>
    <font>
      <i/>
      <sz val="11"/>
      <color rgb="FF7F7F7F"/>
      <name val="Palatino Linotype"/>
      <family val="2"/>
    </font>
    <font>
      <sz val="11"/>
      <color rgb="FF006100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sz val="11"/>
      <color rgb="FF3F3F76"/>
      <name val="Palatino Linotype"/>
      <family val="2"/>
    </font>
    <font>
      <sz val="11"/>
      <color rgb="FFFA7D00"/>
      <name val="Palatino Linotype"/>
      <family val="2"/>
    </font>
    <font>
      <sz val="11"/>
      <color rgb="FF9C6500"/>
      <name val="Palatino Linotype"/>
      <family val="2"/>
    </font>
    <font>
      <b/>
      <sz val="11"/>
      <color rgb="FF3F3F3F"/>
      <name val="Palatino Linotype"/>
      <family val="2"/>
    </font>
    <font>
      <b/>
      <sz val="18"/>
      <color theme="3"/>
      <name val="Cambria"/>
      <family val="2"/>
    </font>
    <font>
      <b/>
      <sz val="11"/>
      <color theme="1"/>
      <name val="Palatino Linotype"/>
      <family val="2"/>
    </font>
    <font>
      <sz val="11"/>
      <color rgb="FFFF0000"/>
      <name val="Palatino Linotyp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44" fontId="0" fillId="0" borderId="0" xfId="44" applyFont="1" applyFill="1" applyAlignment="1">
      <alignment/>
    </xf>
    <xf numFmtId="0" fontId="0" fillId="0" borderId="0" xfId="0" applyFont="1" applyAlignment="1">
      <alignment/>
    </xf>
    <xf numFmtId="44" fontId="0" fillId="0" borderId="0" xfId="44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4" fontId="0" fillId="0" borderId="0" xfId="44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44" fontId="1" fillId="33" borderId="10" xfId="44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4" fontId="1" fillId="33" borderId="0" xfId="44" applyFont="1" applyFill="1" applyBorder="1" applyAlignment="1" applyProtection="1">
      <alignment horizontal="center" vertical="center"/>
      <protection/>
    </xf>
    <xf numFmtId="44" fontId="0" fillId="33" borderId="0" xfId="44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44" fontId="0" fillId="33" borderId="11" xfId="44" applyFont="1" applyFill="1" applyBorder="1" applyAlignment="1" applyProtection="1">
      <alignment horizontal="center" vertical="center"/>
      <protection/>
    </xf>
    <xf numFmtId="44" fontId="0" fillId="33" borderId="0" xfId="44" applyFont="1" applyFill="1" applyBorder="1" applyAlignment="1" applyProtection="1">
      <alignment vertical="center"/>
      <protection/>
    </xf>
    <xf numFmtId="44" fontId="0" fillId="33" borderId="11" xfId="44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168" fontId="0" fillId="0" borderId="10" xfId="44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4" fontId="0" fillId="0" borderId="11" xfId="44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44" fontId="0" fillId="0" borderId="11" xfId="44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4" fontId="1" fillId="0" borderId="10" xfId="44" applyFont="1" applyFill="1" applyBorder="1" applyAlignment="1" applyProtection="1">
      <alignment horizontal="center" vertical="center"/>
      <protection/>
    </xf>
    <xf numFmtId="44" fontId="1" fillId="0" borderId="0" xfId="44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44" fontId="0" fillId="0" borderId="10" xfId="44" applyNumberFormat="1" applyFont="1" applyFill="1" applyBorder="1" applyAlignment="1" applyProtection="1">
      <alignment horizontal="left" vertical="center"/>
      <protection/>
    </xf>
    <xf numFmtId="1" fontId="0" fillId="0" borderId="10" xfId="44" applyNumberFormat="1" applyFont="1" applyFill="1" applyBorder="1" applyAlignment="1" applyProtection="1">
      <alignment horizontal="center" vertical="center"/>
      <protection/>
    </xf>
    <xf numFmtId="44" fontId="0" fillId="0" borderId="0" xfId="44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44" fontId="0" fillId="0" borderId="0" xfId="44" applyNumberFormat="1" applyFont="1" applyFill="1" applyBorder="1" applyAlignment="1" applyProtection="1">
      <alignment vertical="center"/>
      <protection/>
    </xf>
    <xf numFmtId="44" fontId="0" fillId="0" borderId="0" xfId="44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10" xfId="44" applyNumberFormat="1" applyFont="1" applyFill="1" applyBorder="1" applyAlignment="1" applyProtection="1">
      <alignment horizontal="left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1" fontId="0" fillId="0" borderId="0" xfId="44" applyNumberFormat="1" applyFont="1" applyFill="1" applyBorder="1" applyAlignment="1" applyProtection="1">
      <alignment horizontal="center" vertical="center"/>
      <protection/>
    </xf>
    <xf numFmtId="44" fontId="1" fillId="0" borderId="0" xfId="44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Font="1" applyFill="1" applyBorder="1" applyAlignment="1" applyProtection="1">
      <alignment horizontal="center" vertical="center"/>
      <protection/>
    </xf>
    <xf numFmtId="44" fontId="0" fillId="0" borderId="13" xfId="44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/>
      <protection/>
    </xf>
    <xf numFmtId="44" fontId="0" fillId="0" borderId="10" xfId="44" applyNumberFormat="1" applyFont="1" applyFill="1" applyBorder="1" applyAlignment="1" applyProtection="1">
      <alignment horizontal="left"/>
      <protection/>
    </xf>
    <xf numFmtId="169" fontId="0" fillId="0" borderId="10" xfId="44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4" fontId="5" fillId="0" borderId="0" xfId="0" applyNumberFormat="1" applyFont="1" applyFill="1" applyBorder="1" applyAlignment="1" applyProtection="1">
      <alignment horizontal="center" vertical="center"/>
      <protection/>
    </xf>
    <xf numFmtId="44" fontId="0" fillId="0" borderId="10" xfId="44" applyFont="1" applyFill="1" applyBorder="1" applyAlignment="1" applyProtection="1">
      <alignment horizontal="left" vertical="center"/>
      <protection/>
    </xf>
    <xf numFmtId="44" fontId="0" fillId="0" borderId="13" xfId="44" applyFont="1" applyFill="1" applyBorder="1" applyAlignment="1" applyProtection="1">
      <alignment horizontal="left" vertical="center"/>
      <protection/>
    </xf>
    <xf numFmtId="44" fontId="5" fillId="0" borderId="0" xfId="44" applyFont="1" applyFill="1" applyBorder="1" applyAlignment="1" applyProtection="1">
      <alignment horizontal="left" vertical="center"/>
      <protection/>
    </xf>
    <xf numFmtId="44" fontId="5" fillId="0" borderId="0" xfId="44" applyFont="1" applyFill="1" applyBorder="1" applyAlignment="1" applyProtection="1">
      <alignment horizontal="center" vertical="center"/>
      <protection/>
    </xf>
    <xf numFmtId="168" fontId="1" fillId="33" borderId="10" xfId="44" applyNumberFormat="1" applyFont="1" applyFill="1" applyBorder="1" applyAlignment="1" applyProtection="1">
      <alignment horizontal="center" vertical="center"/>
      <protection/>
    </xf>
    <xf numFmtId="44" fontId="0" fillId="33" borderId="14" xfId="44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44" fontId="0" fillId="33" borderId="14" xfId="44" applyFont="1" applyFill="1" applyBorder="1" applyAlignment="1" applyProtection="1">
      <alignment vertical="center"/>
      <protection/>
    </xf>
    <xf numFmtId="44" fontId="0" fillId="33" borderId="10" xfId="44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44" fontId="0" fillId="33" borderId="10" xfId="44" applyFont="1" applyFill="1" applyBorder="1" applyAlignment="1" applyProtection="1">
      <alignment vertical="center"/>
      <protection/>
    </xf>
    <xf numFmtId="44" fontId="0" fillId="33" borderId="15" xfId="44" applyFont="1" applyFill="1" applyBorder="1" applyAlignment="1" applyProtection="1">
      <alignment vertical="center"/>
      <protection/>
    </xf>
    <xf numFmtId="44" fontId="0" fillId="33" borderId="14" xfId="44" applyFont="1" applyFill="1" applyBorder="1" applyAlignment="1" applyProtection="1">
      <alignment horizontal="left" vertical="center"/>
      <protection/>
    </xf>
    <xf numFmtId="44" fontId="0" fillId="33" borderId="16" xfId="44" applyFont="1" applyFill="1" applyBorder="1" applyAlignment="1" applyProtection="1">
      <alignment vertical="center"/>
      <protection/>
    </xf>
    <xf numFmtId="42" fontId="2" fillId="33" borderId="0" xfId="44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 quotePrefix="1">
      <alignment vertical="center"/>
      <protection/>
    </xf>
    <xf numFmtId="42" fontId="0" fillId="33" borderId="10" xfId="44" applyNumberFormat="1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44" fontId="0" fillId="0" borderId="0" xfId="44" applyNumberFormat="1" applyFont="1" applyFill="1" applyBorder="1" applyAlignment="1" applyProtection="1">
      <alignment horizontal="left" vertical="center"/>
      <protection locked="0"/>
    </xf>
    <xf numFmtId="44" fontId="0" fillId="33" borderId="13" xfId="44" applyNumberFormat="1" applyFont="1" applyFill="1" applyBorder="1" applyAlignment="1" applyProtection="1">
      <alignment vertical="center"/>
      <protection/>
    </xf>
    <xf numFmtId="9" fontId="0" fillId="33" borderId="1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right" vertical="center"/>
      <protection/>
    </xf>
    <xf numFmtId="44" fontId="0" fillId="33" borderId="15" xfId="44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4" fontId="0" fillId="0" borderId="15" xfId="44" applyNumberFormat="1" applyFont="1" applyFill="1" applyBorder="1" applyAlignment="1" applyProtection="1">
      <alignment horizontal="center" vertical="center"/>
      <protection/>
    </xf>
    <xf numFmtId="44" fontId="0" fillId="0" borderId="15" xfId="44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44" fontId="5" fillId="0" borderId="17" xfId="44" applyFont="1" applyFill="1" applyBorder="1" applyAlignment="1" applyProtection="1">
      <alignment vertical="center" wrapText="1"/>
      <protection/>
    </xf>
    <xf numFmtId="44" fontId="5" fillId="0" borderId="0" xfId="44" applyFont="1" applyFill="1" applyBorder="1" applyAlignment="1" applyProtection="1">
      <alignment vertical="center" wrapText="1"/>
      <protection/>
    </xf>
    <xf numFmtId="44" fontId="5" fillId="33" borderId="0" xfId="44" applyFont="1" applyFill="1" applyBorder="1" applyAlignment="1" applyProtection="1">
      <alignment horizontal="center" vertical="center"/>
      <protection/>
    </xf>
    <xf numFmtId="44" fontId="5" fillId="33" borderId="0" xfId="44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44" fontId="5" fillId="33" borderId="17" xfId="44" applyFont="1" applyFill="1" applyBorder="1" applyAlignment="1" applyProtection="1">
      <alignment vertical="center" wrapText="1"/>
      <protection/>
    </xf>
    <xf numFmtId="44" fontId="5" fillId="33" borderId="0" xfId="44" applyFont="1" applyFill="1" applyBorder="1" applyAlignment="1" applyProtection="1">
      <alignment horizontal="left" vertical="center"/>
      <protection/>
    </xf>
    <xf numFmtId="44" fontId="5" fillId="33" borderId="0" xfId="44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33" borderId="0" xfId="0" applyFont="1" applyFill="1" applyAlignment="1" applyProtection="1">
      <alignment horizontal="center"/>
      <protection/>
    </xf>
    <xf numFmtId="44" fontId="0" fillId="33" borderId="0" xfId="44" applyFont="1" applyFill="1" applyBorder="1" applyAlignment="1" applyProtection="1">
      <alignment horizontal="center"/>
      <protection/>
    </xf>
    <xf numFmtId="44" fontId="0" fillId="0" borderId="15" xfId="44" applyNumberFormat="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/>
    </xf>
    <xf numFmtId="0" fontId="5" fillId="33" borderId="0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showGridLines="0" tabSelected="1" zoomScalePageLayoutView="0" workbookViewId="0" topLeftCell="A1">
      <selection activeCell="G7" sqref="G7"/>
    </sheetView>
  </sheetViews>
  <sheetFormatPr defaultColWidth="11.421875" defaultRowHeight="12.75"/>
  <cols>
    <col min="1" max="1" width="13.140625" style="3" customWidth="1"/>
    <col min="2" max="2" width="2.00390625" style="3" customWidth="1"/>
    <col min="3" max="3" width="13.140625" style="3" customWidth="1"/>
    <col min="4" max="4" width="2.00390625" style="3" customWidth="1"/>
    <col min="5" max="5" width="13.140625" style="4" customWidth="1"/>
    <col min="6" max="6" width="2.7109375" style="2" customWidth="1"/>
    <col min="7" max="7" width="26.421875" style="2" customWidth="1"/>
    <col min="8" max="8" width="13.00390625" style="2" customWidth="1"/>
    <col min="9" max="9" width="19.8515625" style="2" customWidth="1"/>
    <col min="10" max="10" width="4.140625" style="2" customWidth="1"/>
    <col min="11" max="11" width="13.140625" style="3" customWidth="1"/>
    <col min="12" max="12" width="2.00390625" style="3" customWidth="1"/>
    <col min="13" max="13" width="13.140625" style="3" customWidth="1"/>
    <col min="14" max="14" width="2.00390625" style="3" customWidth="1"/>
    <col min="15" max="15" width="13.140625" style="4" customWidth="1"/>
    <col min="16" max="16" width="0.85546875" style="23" customWidth="1"/>
    <col min="17" max="16384" width="11.421875" style="2" customWidth="1"/>
  </cols>
  <sheetData>
    <row r="1" spans="1:15" ht="27.75" customHeight="1" thickBot="1">
      <c r="A1" s="123" t="s">
        <v>76</v>
      </c>
      <c r="B1" s="124"/>
      <c r="C1" s="124"/>
      <c r="D1" s="124"/>
      <c r="E1" s="124"/>
      <c r="F1" s="115"/>
      <c r="G1" s="125" t="s">
        <v>40</v>
      </c>
      <c r="H1" s="125"/>
      <c r="I1" s="125"/>
      <c r="J1" s="125"/>
      <c r="K1" s="125"/>
      <c r="L1" s="125"/>
      <c r="M1" s="125"/>
      <c r="N1" s="125"/>
      <c r="O1" s="125"/>
    </row>
    <row r="2" spans="1:16" s="5" customFormat="1" ht="18" customHeight="1">
      <c r="A2" s="20"/>
      <c r="B2" s="20"/>
      <c r="C2" s="20" t="s">
        <v>26</v>
      </c>
      <c r="D2" s="20"/>
      <c r="E2" s="69">
        <v>42825</v>
      </c>
      <c r="F2" s="25"/>
      <c r="G2" s="59" t="s">
        <v>14</v>
      </c>
      <c r="H2" s="126"/>
      <c r="I2" s="126"/>
      <c r="J2" s="25"/>
      <c r="K2" s="24"/>
      <c r="L2" s="24"/>
      <c r="M2" s="24" t="s">
        <v>26</v>
      </c>
      <c r="N2" s="24"/>
      <c r="O2" s="26"/>
      <c r="P2" s="83"/>
    </row>
    <row r="3" spans="1:16" s="1" customFormat="1" ht="15" customHeight="1">
      <c r="A3" s="20"/>
      <c r="B3" s="20"/>
      <c r="C3" s="16"/>
      <c r="D3" s="16"/>
      <c r="E3" s="16"/>
      <c r="F3" s="28"/>
      <c r="G3" s="29"/>
      <c r="H3" s="127"/>
      <c r="I3" s="127"/>
      <c r="J3" s="28"/>
      <c r="K3" s="24"/>
      <c r="L3" s="24"/>
      <c r="M3" s="30"/>
      <c r="N3" s="27"/>
      <c r="O3" s="27"/>
      <c r="P3" s="84"/>
    </row>
    <row r="4" spans="1:16" s="1" customFormat="1" ht="15" customHeight="1">
      <c r="A4" s="20"/>
      <c r="B4" s="20"/>
      <c r="C4" s="20" t="s">
        <v>41</v>
      </c>
      <c r="D4" s="20"/>
      <c r="E4" s="10">
        <v>343</v>
      </c>
      <c r="F4" s="29"/>
      <c r="G4" s="29" t="s">
        <v>58</v>
      </c>
      <c r="H4" s="119"/>
      <c r="I4" s="119"/>
      <c r="J4" s="29"/>
      <c r="K4" s="24"/>
      <c r="L4" s="24"/>
      <c r="M4" s="24" t="s">
        <v>41</v>
      </c>
      <c r="N4" s="24"/>
      <c r="O4" s="32"/>
      <c r="P4" s="84"/>
    </row>
    <row r="5" spans="1:16" s="1" customFormat="1" ht="15" customHeight="1">
      <c r="A5" s="20"/>
      <c r="B5" s="20"/>
      <c r="C5" s="16"/>
      <c r="D5" s="16"/>
      <c r="E5" s="13"/>
      <c r="F5" s="28"/>
      <c r="G5" s="29" t="s">
        <v>59</v>
      </c>
      <c r="H5" s="119"/>
      <c r="I5" s="119"/>
      <c r="J5" s="28"/>
      <c r="K5" s="24"/>
      <c r="L5" s="24"/>
      <c r="M5" s="33"/>
      <c r="N5" s="27"/>
      <c r="O5" s="29"/>
      <c r="P5" s="84"/>
    </row>
    <row r="6" spans="1:16" s="1" customFormat="1" ht="15" customHeight="1">
      <c r="A6" s="9"/>
      <c r="B6" s="9"/>
      <c r="C6" s="20" t="s">
        <v>0</v>
      </c>
      <c r="D6" s="20"/>
      <c r="E6" s="10" t="s">
        <v>42</v>
      </c>
      <c r="F6" s="28"/>
      <c r="G6" s="85" t="s">
        <v>29</v>
      </c>
      <c r="H6" s="119"/>
      <c r="I6" s="119"/>
      <c r="J6" s="28"/>
      <c r="K6" s="28"/>
      <c r="L6" s="28"/>
      <c r="M6" s="24" t="s">
        <v>0</v>
      </c>
      <c r="N6" s="24"/>
      <c r="O6" s="32"/>
      <c r="P6" s="84"/>
    </row>
    <row r="7" spans="1:16" s="1" customFormat="1" ht="15" customHeight="1">
      <c r="A7" s="22"/>
      <c r="B7" s="22"/>
      <c r="C7" s="16"/>
      <c r="D7" s="16"/>
      <c r="E7" s="13"/>
      <c r="F7" s="29"/>
      <c r="G7" s="27" t="s">
        <v>7</v>
      </c>
      <c r="H7" s="119"/>
      <c r="I7" s="119"/>
      <c r="J7" s="29"/>
      <c r="K7" s="7"/>
      <c r="L7" s="7"/>
      <c r="M7" s="33"/>
      <c r="N7" s="27"/>
      <c r="O7" s="29"/>
      <c r="P7" s="84"/>
    </row>
    <row r="8" spans="1:16" s="1" customFormat="1" ht="15" customHeight="1">
      <c r="A8" s="22"/>
      <c r="B8" s="22"/>
      <c r="C8" s="20" t="s">
        <v>43</v>
      </c>
      <c r="D8" s="20"/>
      <c r="E8" s="10">
        <v>40</v>
      </c>
      <c r="F8" s="29"/>
      <c r="G8" s="29" t="s">
        <v>60</v>
      </c>
      <c r="H8" s="119"/>
      <c r="I8" s="119"/>
      <c r="J8" s="29"/>
      <c r="K8" s="7"/>
      <c r="L8" s="7"/>
      <c r="M8" s="24" t="s">
        <v>43</v>
      </c>
      <c r="N8" s="24"/>
      <c r="O8" s="32"/>
      <c r="P8" s="84"/>
    </row>
    <row r="9" spans="1:16" s="1" customFormat="1" ht="15" customHeight="1">
      <c r="A9" s="22"/>
      <c r="B9" s="22"/>
      <c r="C9" s="20" t="s">
        <v>61</v>
      </c>
      <c r="D9" s="20"/>
      <c r="E9" s="10">
        <v>10</v>
      </c>
      <c r="F9" s="29"/>
      <c r="G9" s="29"/>
      <c r="H9" s="34"/>
      <c r="I9" s="34"/>
      <c r="J9" s="29"/>
      <c r="K9" s="7"/>
      <c r="L9" s="7"/>
      <c r="M9" s="24" t="s">
        <v>61</v>
      </c>
      <c r="N9" s="24"/>
      <c r="O9" s="32"/>
      <c r="P9" s="84"/>
    </row>
    <row r="10" spans="1:16" s="1" customFormat="1" ht="12" customHeight="1" thickBot="1">
      <c r="A10" s="17"/>
      <c r="B10" s="17"/>
      <c r="C10" s="21"/>
      <c r="D10" s="21"/>
      <c r="E10" s="19"/>
      <c r="F10" s="38"/>
      <c r="G10" s="39"/>
      <c r="H10" s="120"/>
      <c r="I10" s="120"/>
      <c r="J10" s="38"/>
      <c r="K10" s="35"/>
      <c r="L10" s="35"/>
      <c r="M10" s="36"/>
      <c r="N10" s="36"/>
      <c r="O10" s="37"/>
      <c r="P10" s="84"/>
    </row>
    <row r="11" spans="1:16" s="1" customFormat="1" ht="12" customHeight="1" thickTop="1">
      <c r="A11" s="15"/>
      <c r="B11" s="15"/>
      <c r="C11" s="22"/>
      <c r="D11" s="22"/>
      <c r="E11" s="18"/>
      <c r="F11" s="29"/>
      <c r="G11" s="43"/>
      <c r="H11" s="7"/>
      <c r="I11" s="7"/>
      <c r="J11" s="29"/>
      <c r="K11" s="6"/>
      <c r="L11" s="6"/>
      <c r="M11" s="7"/>
      <c r="N11" s="7"/>
      <c r="O11" s="8"/>
      <c r="P11" s="84"/>
    </row>
    <row r="12" spans="1:16" s="1" customFormat="1" ht="17.25">
      <c r="A12" s="10"/>
      <c r="B12" s="10"/>
      <c r="C12" s="11" t="s">
        <v>36</v>
      </c>
      <c r="D12" s="10"/>
      <c r="E12" s="12"/>
      <c r="F12" s="28"/>
      <c r="G12" s="122"/>
      <c r="H12" s="122"/>
      <c r="I12" s="122"/>
      <c r="J12" s="28"/>
      <c r="K12" s="31"/>
      <c r="L12" s="31"/>
      <c r="M12" s="40" t="s">
        <v>6</v>
      </c>
      <c r="N12" s="31"/>
      <c r="O12" s="41"/>
      <c r="P12" s="84"/>
    </row>
    <row r="13" spans="1:16" s="1" customFormat="1" ht="17.25">
      <c r="A13" s="9" t="s">
        <v>11</v>
      </c>
      <c r="B13" s="9"/>
      <c r="C13" s="9" t="s">
        <v>2</v>
      </c>
      <c r="D13" s="9"/>
      <c r="E13" s="14" t="s">
        <v>3</v>
      </c>
      <c r="F13" s="29"/>
      <c r="G13" s="122"/>
      <c r="H13" s="122"/>
      <c r="I13" s="122"/>
      <c r="J13" s="29"/>
      <c r="K13" s="28" t="s">
        <v>11</v>
      </c>
      <c r="L13" s="28"/>
      <c r="M13" s="28" t="s">
        <v>2</v>
      </c>
      <c r="N13" s="28"/>
      <c r="O13" s="42" t="s">
        <v>3</v>
      </c>
      <c r="P13" s="84"/>
    </row>
    <row r="14" spans="1:16" s="1" customFormat="1" ht="9.75" customHeight="1">
      <c r="A14" s="9" t="s">
        <v>1</v>
      </c>
      <c r="B14" s="9"/>
      <c r="C14" s="9" t="s">
        <v>38</v>
      </c>
      <c r="D14" s="9"/>
      <c r="E14" s="14" t="s">
        <v>4</v>
      </c>
      <c r="F14" s="29"/>
      <c r="G14" s="29"/>
      <c r="H14" s="29"/>
      <c r="I14" s="29"/>
      <c r="J14" s="29"/>
      <c r="K14" s="28" t="s">
        <v>1</v>
      </c>
      <c r="L14" s="28"/>
      <c r="M14" s="28" t="s">
        <v>38</v>
      </c>
      <c r="N14" s="28"/>
      <c r="O14" s="42" t="s">
        <v>4</v>
      </c>
      <c r="P14" s="84"/>
    </row>
    <row r="15" spans="1:16" s="1" customFormat="1" ht="18" customHeight="1">
      <c r="A15" s="10" t="s">
        <v>37</v>
      </c>
      <c r="B15" s="9"/>
      <c r="C15" s="10" t="s">
        <v>9</v>
      </c>
      <c r="D15" s="9"/>
      <c r="E15" s="12" t="s">
        <v>5</v>
      </c>
      <c r="F15" s="29"/>
      <c r="G15" s="43" t="s">
        <v>12</v>
      </c>
      <c r="H15" s="29"/>
      <c r="I15" s="29"/>
      <c r="J15" s="29"/>
      <c r="K15" s="31" t="s">
        <v>24</v>
      </c>
      <c r="L15" s="28"/>
      <c r="M15" s="31" t="s">
        <v>9</v>
      </c>
      <c r="N15" s="28"/>
      <c r="O15" s="41" t="s">
        <v>5</v>
      </c>
      <c r="P15" s="84"/>
    </row>
    <row r="16" spans="1:16" s="1" customFormat="1" ht="15" customHeight="1">
      <c r="A16" s="70">
        <v>33</v>
      </c>
      <c r="B16" s="9"/>
      <c r="C16" s="71">
        <v>50</v>
      </c>
      <c r="D16" s="9"/>
      <c r="E16" s="72">
        <f>+A16*C16</f>
        <v>1650</v>
      </c>
      <c r="F16" s="29"/>
      <c r="G16" s="29" t="s">
        <v>65</v>
      </c>
      <c r="H16" s="29" t="s">
        <v>78</v>
      </c>
      <c r="I16" s="29"/>
      <c r="J16" s="29"/>
      <c r="K16" s="44">
        <v>33</v>
      </c>
      <c r="L16" s="28"/>
      <c r="M16" s="45">
        <f>IF(Cubs+Adults&gt;0,Cubs+Adults,"")</f>
      </c>
      <c r="N16" s="28"/>
      <c r="O16" s="44">
        <f>IF(M16="","",K16*M16)</f>
      </c>
      <c r="P16" s="84"/>
    </row>
    <row r="17" spans="1:16" s="1" customFormat="1" ht="12" customHeight="1">
      <c r="A17" s="15"/>
      <c r="B17" s="15"/>
      <c r="C17" s="22"/>
      <c r="D17" s="22"/>
      <c r="E17" s="18"/>
      <c r="F17" s="29"/>
      <c r="G17" s="29"/>
      <c r="H17" s="29"/>
      <c r="I17" s="29"/>
      <c r="J17" s="29"/>
      <c r="K17" s="46"/>
      <c r="L17" s="6"/>
      <c r="M17" s="47"/>
      <c r="N17" s="7"/>
      <c r="O17" s="48"/>
      <c r="P17" s="84"/>
    </row>
    <row r="18" spans="1:16" s="1" customFormat="1" ht="12" customHeight="1">
      <c r="A18" s="73">
        <v>40</v>
      </c>
      <c r="B18" s="15"/>
      <c r="C18" s="74">
        <v>1</v>
      </c>
      <c r="D18" s="22"/>
      <c r="E18" s="75">
        <f>+A18*C18</f>
        <v>40</v>
      </c>
      <c r="F18" s="29"/>
      <c r="G18" s="29" t="s">
        <v>66</v>
      </c>
      <c r="H18" s="29" t="s">
        <v>35</v>
      </c>
      <c r="I18" s="29"/>
      <c r="J18" s="29"/>
      <c r="K18" s="49"/>
      <c r="L18" s="6"/>
      <c r="M18" s="47"/>
      <c r="N18" s="7"/>
      <c r="O18" s="44">
        <v>40</v>
      </c>
      <c r="P18" s="84"/>
    </row>
    <row r="19" spans="1:16" s="1" customFormat="1" ht="12" customHeight="1">
      <c r="A19" s="15"/>
      <c r="B19" s="15"/>
      <c r="C19" s="22"/>
      <c r="D19" s="22"/>
      <c r="E19" s="18"/>
      <c r="F19" s="29"/>
      <c r="G19" s="29"/>
      <c r="H19" s="29"/>
      <c r="I19" s="29"/>
      <c r="J19" s="29"/>
      <c r="K19" s="46"/>
      <c r="L19" s="6"/>
      <c r="M19" s="47"/>
      <c r="N19" s="7"/>
      <c r="O19" s="48"/>
      <c r="P19" s="84"/>
    </row>
    <row r="20" spans="1:16" s="1" customFormat="1" ht="12" customHeight="1">
      <c r="A20" s="73">
        <v>1</v>
      </c>
      <c r="B20" s="15"/>
      <c r="C20" s="74">
        <v>50</v>
      </c>
      <c r="D20" s="22"/>
      <c r="E20" s="75">
        <f>+A20*C20</f>
        <v>50</v>
      </c>
      <c r="F20" s="29"/>
      <c r="G20" s="29" t="s">
        <v>67</v>
      </c>
      <c r="H20" s="29" t="s">
        <v>39</v>
      </c>
      <c r="I20" s="29"/>
      <c r="J20" s="29"/>
      <c r="K20" s="51"/>
      <c r="L20" s="6"/>
      <c r="M20" s="45">
        <f>IF(Cubs+Adults&gt;0,Cubs+Adults,"")</f>
      </c>
      <c r="N20" s="7"/>
      <c r="O20" s="44">
        <f>IF(M20="","",K20*M20)</f>
      </c>
      <c r="P20" s="84"/>
    </row>
    <row r="21" spans="1:16" s="1" customFormat="1" ht="12" customHeight="1">
      <c r="A21" s="15"/>
      <c r="B21" s="15"/>
      <c r="C21" s="22"/>
      <c r="D21" s="22"/>
      <c r="E21" s="18"/>
      <c r="F21" s="29"/>
      <c r="G21" s="29"/>
      <c r="H21" s="29"/>
      <c r="I21" s="29"/>
      <c r="J21" s="29"/>
      <c r="K21" s="46"/>
      <c r="L21" s="6"/>
      <c r="M21" s="47"/>
      <c r="N21" s="7"/>
      <c r="O21" s="48"/>
      <c r="P21" s="84"/>
    </row>
    <row r="22" spans="1:16" s="1" customFormat="1" ht="12" customHeight="1">
      <c r="A22" s="15"/>
      <c r="B22" s="15"/>
      <c r="C22" s="22"/>
      <c r="D22" s="22"/>
      <c r="E22" s="18"/>
      <c r="F22" s="29"/>
      <c r="G22" s="29" t="s">
        <v>68</v>
      </c>
      <c r="H22" s="29"/>
      <c r="I22" s="29"/>
      <c r="J22" s="29"/>
      <c r="K22" s="49"/>
      <c r="L22" s="6"/>
      <c r="M22" s="47"/>
      <c r="N22" s="7"/>
      <c r="O22" s="49"/>
      <c r="P22" s="84"/>
    </row>
    <row r="23" spans="1:16" s="1" customFormat="1" ht="12" customHeight="1">
      <c r="A23" s="73">
        <v>6</v>
      </c>
      <c r="B23" s="15"/>
      <c r="C23" s="74">
        <v>40</v>
      </c>
      <c r="D23" s="22"/>
      <c r="E23" s="75">
        <f>+A23*C23</f>
        <v>240</v>
      </c>
      <c r="F23" s="29"/>
      <c r="G23" s="53" t="s">
        <v>47</v>
      </c>
      <c r="H23" s="29" t="s">
        <v>48</v>
      </c>
      <c r="I23" s="29"/>
      <c r="J23" s="29"/>
      <c r="K23" s="51"/>
      <c r="L23" s="6"/>
      <c r="M23" s="52">
        <f>IF(Cubs&gt;0,Cubs,"")</f>
      </c>
      <c r="N23" s="7"/>
      <c r="O23" s="44">
        <f>IF(K23="","",K23*M23)</f>
      </c>
      <c r="P23" s="84"/>
    </row>
    <row r="24" spans="1:16" s="1" customFormat="1" ht="12" customHeight="1">
      <c r="A24" s="15"/>
      <c r="B24" s="15"/>
      <c r="C24" s="22"/>
      <c r="D24" s="22"/>
      <c r="E24" s="18"/>
      <c r="F24" s="29"/>
      <c r="G24" s="29"/>
      <c r="H24" s="29"/>
      <c r="I24" s="29"/>
      <c r="J24" s="29"/>
      <c r="K24" s="46"/>
      <c r="L24" s="6"/>
      <c r="M24" s="47"/>
      <c r="N24" s="7"/>
      <c r="O24" s="48"/>
      <c r="P24" s="84"/>
    </row>
    <row r="25" spans="1:16" s="1" customFormat="1" ht="12" customHeight="1">
      <c r="A25" s="73">
        <v>10</v>
      </c>
      <c r="B25" s="15"/>
      <c r="C25" s="74">
        <v>10</v>
      </c>
      <c r="D25" s="22"/>
      <c r="E25" s="75">
        <f>+A25*C25</f>
        <v>100</v>
      </c>
      <c r="F25" s="29"/>
      <c r="G25" s="53" t="s">
        <v>45</v>
      </c>
      <c r="H25" s="29" t="s">
        <v>46</v>
      </c>
      <c r="I25" s="29"/>
      <c r="J25" s="29"/>
      <c r="K25" s="51"/>
      <c r="L25" s="6"/>
      <c r="M25" s="52">
        <f>IF(Adults&gt;0,Adults,"")</f>
      </c>
      <c r="N25" s="7"/>
      <c r="O25" s="44">
        <f>IF(K25="","",K25*M25)</f>
      </c>
      <c r="P25" s="84"/>
    </row>
    <row r="26" spans="1:16" s="1" customFormat="1" ht="12" customHeight="1">
      <c r="A26" s="15"/>
      <c r="B26" s="15"/>
      <c r="C26" s="22"/>
      <c r="D26" s="22"/>
      <c r="E26" s="18"/>
      <c r="F26" s="29"/>
      <c r="G26" s="29"/>
      <c r="H26" s="29"/>
      <c r="I26" s="29"/>
      <c r="J26" s="29"/>
      <c r="K26" s="49"/>
      <c r="L26" s="6"/>
      <c r="M26" s="47"/>
      <c r="N26" s="7"/>
      <c r="O26" s="49"/>
      <c r="P26" s="84"/>
    </row>
    <row r="27" spans="1:16" s="1" customFormat="1" ht="15" customHeight="1">
      <c r="A27" s="73">
        <v>25</v>
      </c>
      <c r="B27" s="15"/>
      <c r="C27" s="74">
        <v>40</v>
      </c>
      <c r="D27" s="22"/>
      <c r="E27" s="75">
        <f>+A27*C27</f>
        <v>1000</v>
      </c>
      <c r="F27" s="29"/>
      <c r="G27" s="29" t="s">
        <v>69</v>
      </c>
      <c r="H27" s="128" t="s">
        <v>77</v>
      </c>
      <c r="I27" s="128"/>
      <c r="J27" s="29"/>
      <c r="K27" s="51"/>
      <c r="L27" s="6"/>
      <c r="M27" s="52">
        <f>IF(Cubs&gt;0,Cubs,"")</f>
      </c>
      <c r="N27" s="7"/>
      <c r="O27" s="44">
        <f>IF(M27="","",K27*M27)</f>
      </c>
      <c r="P27" s="84"/>
    </row>
    <row r="28" spans="1:16" s="1" customFormat="1" ht="15" customHeight="1">
      <c r="A28" s="73">
        <v>200</v>
      </c>
      <c r="B28" s="15"/>
      <c r="C28" s="74">
        <v>40</v>
      </c>
      <c r="D28" s="22"/>
      <c r="E28" s="75">
        <f>+A28*C28</f>
        <v>8000</v>
      </c>
      <c r="F28" s="29"/>
      <c r="G28" s="29"/>
      <c r="H28" s="117" t="s">
        <v>44</v>
      </c>
      <c r="I28" s="117"/>
      <c r="J28" s="29"/>
      <c r="K28" s="51"/>
      <c r="L28" s="6"/>
      <c r="M28" s="52">
        <f>IF(Cubs&gt;0,Cubs,"")</f>
      </c>
      <c r="N28" s="7"/>
      <c r="O28" s="44">
        <f>IF(M28="","",K28*M28)</f>
      </c>
      <c r="P28" s="84"/>
    </row>
    <row r="29" spans="1:16" s="1" customFormat="1" ht="15" customHeight="1">
      <c r="A29" s="73">
        <v>6</v>
      </c>
      <c r="B29" s="15"/>
      <c r="C29" s="74">
        <v>40</v>
      </c>
      <c r="D29" s="22"/>
      <c r="E29" s="75">
        <f>+A29*C29</f>
        <v>240</v>
      </c>
      <c r="F29" s="29"/>
      <c r="G29" s="29"/>
      <c r="H29" s="117" t="s">
        <v>15</v>
      </c>
      <c r="I29" s="117"/>
      <c r="J29" s="29"/>
      <c r="K29" s="51"/>
      <c r="L29" s="6"/>
      <c r="M29" s="50"/>
      <c r="N29" s="7"/>
      <c r="O29" s="44">
        <f>IF(K29*M29&gt;0,K29*M29,"")</f>
      </c>
      <c r="P29" s="84"/>
    </row>
    <row r="30" spans="1:16" s="1" customFormat="1" ht="15" customHeight="1">
      <c r="A30" s="73"/>
      <c r="B30" s="15"/>
      <c r="C30" s="74"/>
      <c r="D30" s="22"/>
      <c r="E30" s="75">
        <f>+A30*C30</f>
        <v>0</v>
      </c>
      <c r="F30" s="29"/>
      <c r="G30" s="29"/>
      <c r="H30" s="118"/>
      <c r="I30" s="118"/>
      <c r="J30" s="29"/>
      <c r="K30" s="51"/>
      <c r="L30" s="6"/>
      <c r="M30" s="52">
        <f>IF(Cubs&gt;0,Cubs,"")</f>
      </c>
      <c r="N30" s="7"/>
      <c r="O30" s="44">
        <f>IF(K30="","",K30*M30)</f>
      </c>
      <c r="P30" s="84"/>
    </row>
    <row r="31" spans="1:16" s="1" customFormat="1" ht="15" customHeight="1">
      <c r="A31" s="15"/>
      <c r="B31" s="15"/>
      <c r="C31" s="22"/>
      <c r="D31" s="22"/>
      <c r="E31" s="18"/>
      <c r="F31" s="29"/>
      <c r="G31" s="29"/>
      <c r="H31" s="87"/>
      <c r="I31" s="87"/>
      <c r="J31" s="29"/>
      <c r="K31" s="88"/>
      <c r="L31" s="6"/>
      <c r="M31" s="47"/>
      <c r="N31" s="7"/>
      <c r="O31" s="49"/>
      <c r="P31" s="84"/>
    </row>
    <row r="32" spans="1:16" s="1" customFormat="1" ht="12" customHeight="1">
      <c r="A32" s="15"/>
      <c r="B32" s="15"/>
      <c r="C32" s="22"/>
      <c r="D32" s="22"/>
      <c r="E32" s="18"/>
      <c r="F32" s="7"/>
      <c r="G32" s="29" t="s">
        <v>70</v>
      </c>
      <c r="H32" s="121" t="s">
        <v>10</v>
      </c>
      <c r="I32" s="121"/>
      <c r="J32" s="7"/>
      <c r="K32" s="46"/>
      <c r="L32" s="6"/>
      <c r="M32" s="47"/>
      <c r="N32" s="7"/>
      <c r="O32" s="48"/>
      <c r="P32" s="84"/>
    </row>
    <row r="33" spans="1:16" s="1" customFormat="1" ht="15" customHeight="1">
      <c r="A33" s="73">
        <v>10</v>
      </c>
      <c r="B33" s="15"/>
      <c r="C33" s="74">
        <v>50</v>
      </c>
      <c r="D33" s="22"/>
      <c r="E33" s="75">
        <f>+A33*C33</f>
        <v>500</v>
      </c>
      <c r="F33" s="29"/>
      <c r="G33" s="86" t="s">
        <v>30</v>
      </c>
      <c r="H33" s="119"/>
      <c r="I33" s="119"/>
      <c r="J33" s="29"/>
      <c r="K33" s="51"/>
      <c r="L33" s="6"/>
      <c r="M33" s="52">
        <f>IF(Cubs&gt;0,Cubs,"")</f>
      </c>
      <c r="N33" s="7"/>
      <c r="O33" s="44">
        <f>IF(K33="","",K33*M33)</f>
      </c>
      <c r="P33" s="84"/>
    </row>
    <row r="34" spans="1:16" s="1" customFormat="1" ht="15" customHeight="1">
      <c r="A34" s="73">
        <v>10</v>
      </c>
      <c r="B34" s="15"/>
      <c r="C34" s="74">
        <v>50</v>
      </c>
      <c r="D34" s="22"/>
      <c r="E34" s="75">
        <f>+A34*C34</f>
        <v>500</v>
      </c>
      <c r="F34" s="29"/>
      <c r="G34" s="86" t="s">
        <v>31</v>
      </c>
      <c r="H34" s="118"/>
      <c r="I34" s="118"/>
      <c r="J34" s="29"/>
      <c r="K34" s="51"/>
      <c r="L34" s="6"/>
      <c r="M34" s="52">
        <f>IF(Cubs&gt;0,Cubs,"")</f>
      </c>
      <c r="N34" s="7"/>
      <c r="O34" s="44">
        <f>IF(K34="","",K34*M34)</f>
      </c>
      <c r="P34" s="84"/>
    </row>
    <row r="35" spans="1:16" s="1" customFormat="1" ht="15" customHeight="1">
      <c r="A35" s="73">
        <v>10</v>
      </c>
      <c r="B35" s="15"/>
      <c r="C35" s="74">
        <v>50</v>
      </c>
      <c r="D35" s="22"/>
      <c r="E35" s="75">
        <f>+A35*C35</f>
        <v>500</v>
      </c>
      <c r="F35" s="29"/>
      <c r="G35" s="86" t="s">
        <v>32</v>
      </c>
      <c r="H35" s="118"/>
      <c r="I35" s="118"/>
      <c r="J35" s="29"/>
      <c r="K35" s="51"/>
      <c r="L35" s="6"/>
      <c r="M35" s="52">
        <f>IF(Cubs&gt;0,Cubs,"")</f>
      </c>
      <c r="N35" s="7"/>
      <c r="O35" s="44">
        <f>IF(K35="","",K35*M35)</f>
      </c>
      <c r="P35" s="84"/>
    </row>
    <row r="36" spans="1:16" s="1" customFormat="1" ht="15" customHeight="1">
      <c r="A36" s="15"/>
      <c r="B36" s="15"/>
      <c r="C36" s="22"/>
      <c r="D36" s="22"/>
      <c r="E36" s="18"/>
      <c r="F36" s="29"/>
      <c r="G36" s="53"/>
      <c r="H36" s="29"/>
      <c r="I36" s="29"/>
      <c r="J36" s="29"/>
      <c r="K36" s="49"/>
      <c r="L36" s="6"/>
      <c r="M36" s="54"/>
      <c r="N36" s="7"/>
      <c r="O36" s="49"/>
      <c r="P36" s="84"/>
    </row>
    <row r="37" spans="1:16" s="1" customFormat="1" ht="12" customHeight="1">
      <c r="A37" s="15"/>
      <c r="B37" s="15"/>
      <c r="C37" s="22"/>
      <c r="D37" s="22"/>
      <c r="E37" s="18"/>
      <c r="F37" s="29"/>
      <c r="G37" s="29" t="s">
        <v>71</v>
      </c>
      <c r="H37" s="85"/>
      <c r="I37" s="29"/>
      <c r="J37" s="29"/>
      <c r="K37" s="46"/>
      <c r="L37" s="6"/>
      <c r="M37" s="47"/>
      <c r="N37" s="7"/>
      <c r="O37" s="48"/>
      <c r="P37" s="84"/>
    </row>
    <row r="38" spans="1:16" s="1" customFormat="1" ht="12" customHeight="1">
      <c r="A38" s="73">
        <v>20</v>
      </c>
      <c r="B38" s="15"/>
      <c r="C38" s="74">
        <v>50</v>
      </c>
      <c r="D38" s="22"/>
      <c r="E38" s="75">
        <f>+A38*C38</f>
        <v>1000</v>
      </c>
      <c r="F38" s="29"/>
      <c r="G38" s="29" t="s">
        <v>16</v>
      </c>
      <c r="H38" s="29" t="s">
        <v>79</v>
      </c>
      <c r="I38" s="29"/>
      <c r="J38" s="29"/>
      <c r="K38" s="51"/>
      <c r="L38" s="6"/>
      <c r="M38" s="52">
        <f>IF(Cubs&gt;0,Cubs,"")</f>
      </c>
      <c r="N38" s="7"/>
      <c r="O38" s="44">
        <f>IF(M38="","",K38*M38)</f>
      </c>
      <c r="P38" s="84"/>
    </row>
    <row r="39" spans="1:16" s="1" customFormat="1" ht="12" customHeight="1">
      <c r="A39" s="15"/>
      <c r="B39" s="15"/>
      <c r="C39" s="22"/>
      <c r="D39" s="22"/>
      <c r="E39" s="18"/>
      <c r="F39" s="29"/>
      <c r="G39" s="29"/>
      <c r="H39" s="29"/>
      <c r="I39" s="29"/>
      <c r="J39" s="29"/>
      <c r="K39" s="46"/>
      <c r="L39" s="6"/>
      <c r="M39" s="47"/>
      <c r="N39" s="7"/>
      <c r="O39" s="48"/>
      <c r="P39" s="84"/>
    </row>
    <row r="40" spans="1:16" s="1" customFormat="1" ht="15" customHeight="1">
      <c r="A40" s="73">
        <v>5</v>
      </c>
      <c r="B40" s="15"/>
      <c r="C40" s="74">
        <v>5</v>
      </c>
      <c r="D40" s="22"/>
      <c r="E40" s="75">
        <f>+A40*C40</f>
        <v>25</v>
      </c>
      <c r="F40" s="29"/>
      <c r="G40" s="29" t="s">
        <v>51</v>
      </c>
      <c r="H40" s="29" t="s">
        <v>50</v>
      </c>
      <c r="I40" s="29"/>
      <c r="J40" s="29"/>
      <c r="K40" s="51"/>
      <c r="L40" s="6"/>
      <c r="M40" s="50"/>
      <c r="N40" s="7"/>
      <c r="O40" s="44">
        <f>IF(K40*M40&gt;0,K40*M40,"")</f>
      </c>
      <c r="P40" s="84"/>
    </row>
    <row r="41" spans="1:16" s="1" customFormat="1" ht="15" customHeight="1">
      <c r="A41" s="15"/>
      <c r="B41" s="15"/>
      <c r="C41" s="22"/>
      <c r="D41" s="22"/>
      <c r="E41" s="18"/>
      <c r="F41" s="29"/>
      <c r="G41" s="29"/>
      <c r="H41" s="29"/>
      <c r="I41" s="29"/>
      <c r="J41" s="29"/>
      <c r="K41" s="49"/>
      <c r="L41" s="6"/>
      <c r="M41" s="54"/>
      <c r="N41" s="7"/>
      <c r="O41" s="49"/>
      <c r="P41" s="84"/>
    </row>
    <row r="42" spans="1:16" s="1" customFormat="1" ht="15" customHeight="1">
      <c r="A42" s="73">
        <v>30</v>
      </c>
      <c r="B42" s="15" t="s">
        <v>19</v>
      </c>
      <c r="C42" s="74">
        <v>20</v>
      </c>
      <c r="D42" s="22" t="s">
        <v>21</v>
      </c>
      <c r="E42" s="18">
        <f>+A42*C42</f>
        <v>600</v>
      </c>
      <c r="F42" s="29"/>
      <c r="G42" s="29" t="s">
        <v>72</v>
      </c>
      <c r="H42" s="29" t="s">
        <v>49</v>
      </c>
      <c r="I42" s="29"/>
      <c r="J42" s="29"/>
      <c r="K42" s="51"/>
      <c r="L42" s="6"/>
      <c r="M42" s="50"/>
      <c r="N42" s="7"/>
      <c r="O42" s="44">
        <f>IF(K42*M42&gt;0,K42*M42,"")</f>
      </c>
      <c r="P42" s="84"/>
    </row>
    <row r="43" spans="1:16" s="1" customFormat="1" ht="15" customHeight="1">
      <c r="A43" s="73">
        <v>1</v>
      </c>
      <c r="B43" s="15" t="s">
        <v>19</v>
      </c>
      <c r="C43" s="74">
        <v>50</v>
      </c>
      <c r="D43" s="22" t="s">
        <v>21</v>
      </c>
      <c r="E43" s="18">
        <f>+A43*C43</f>
        <v>50</v>
      </c>
      <c r="F43" s="29"/>
      <c r="G43" s="29" t="s">
        <v>73</v>
      </c>
      <c r="H43" s="29" t="s">
        <v>25</v>
      </c>
      <c r="I43" s="29"/>
      <c r="J43" s="29"/>
      <c r="K43" s="51"/>
      <c r="L43" s="6"/>
      <c r="M43" s="52">
        <f>IF(Cubs&gt;0,Cubs,"")</f>
      </c>
      <c r="N43" s="7"/>
      <c r="O43" s="44">
        <f>IF(K43="","",K43*M43)</f>
      </c>
      <c r="P43" s="84"/>
    </row>
    <row r="44" spans="1:16" s="1" customFormat="1" ht="15" customHeight="1">
      <c r="A44" s="73">
        <v>0.5</v>
      </c>
      <c r="B44" s="15" t="s">
        <v>19</v>
      </c>
      <c r="C44" s="74">
        <v>50</v>
      </c>
      <c r="D44" s="22" t="s">
        <v>21</v>
      </c>
      <c r="E44" s="18">
        <f>+A44*C44</f>
        <v>25</v>
      </c>
      <c r="F44" s="29"/>
      <c r="G44" s="29" t="s">
        <v>57</v>
      </c>
      <c r="H44" s="85" t="s">
        <v>28</v>
      </c>
      <c r="I44" s="29"/>
      <c r="J44" s="29"/>
      <c r="K44" s="51"/>
      <c r="L44" s="6"/>
      <c r="M44" s="52">
        <f>IF(Cubs&gt;0,Cubs,"")</f>
      </c>
      <c r="N44" s="7"/>
      <c r="O44" s="44">
        <f>IF(K44="","",K44*M44)</f>
      </c>
      <c r="P44" s="84"/>
    </row>
    <row r="45" spans="1:16" s="1" customFormat="1" ht="12" customHeight="1">
      <c r="A45" s="15"/>
      <c r="B45" s="15"/>
      <c r="C45" s="22"/>
      <c r="D45" s="22"/>
      <c r="E45" s="18"/>
      <c r="F45" s="29"/>
      <c r="G45" s="29"/>
      <c r="H45" s="29"/>
      <c r="I45" s="29"/>
      <c r="J45" s="29"/>
      <c r="K45" s="46"/>
      <c r="L45" s="6"/>
      <c r="M45" s="47"/>
      <c r="N45" s="7"/>
      <c r="O45" s="48"/>
      <c r="P45" s="84"/>
    </row>
    <row r="46" spans="1:16" s="1" customFormat="1" ht="12" customHeight="1" thickBot="1">
      <c r="A46" s="14"/>
      <c r="B46" s="14"/>
      <c r="C46" s="9"/>
      <c r="D46" s="9"/>
      <c r="E46" s="76">
        <f>SUM(E16:E44)</f>
        <v>14520</v>
      </c>
      <c r="F46" s="43"/>
      <c r="G46" s="43" t="s">
        <v>74</v>
      </c>
      <c r="H46" s="43"/>
      <c r="I46" s="43"/>
      <c r="J46" s="43"/>
      <c r="K46" s="55"/>
      <c r="L46" s="42"/>
      <c r="M46" s="91" t="s">
        <v>62</v>
      </c>
      <c r="N46" s="28"/>
      <c r="O46" s="44">
        <f>SUM(O16:O44)</f>
        <v>40</v>
      </c>
      <c r="P46" s="84"/>
    </row>
    <row r="47" spans="1:16" s="1" customFormat="1" ht="12" customHeight="1">
      <c r="A47" s="15"/>
      <c r="B47" s="15"/>
      <c r="C47" s="22"/>
      <c r="D47" s="22"/>
      <c r="E47" s="18"/>
      <c r="F47" s="29"/>
      <c r="G47" s="29"/>
      <c r="H47" s="29"/>
      <c r="I47" s="29"/>
      <c r="J47" s="29"/>
      <c r="K47" s="46"/>
      <c r="L47" s="6"/>
      <c r="M47" s="47"/>
      <c r="N47" s="7"/>
      <c r="O47" s="48"/>
      <c r="P47" s="84"/>
    </row>
    <row r="48" spans="1:16" s="1" customFormat="1" ht="12" customHeight="1">
      <c r="A48" s="15"/>
      <c r="B48" s="15"/>
      <c r="C48" s="22"/>
      <c r="D48" s="22"/>
      <c r="E48" s="18"/>
      <c r="F48" s="29"/>
      <c r="G48" s="43" t="s">
        <v>8</v>
      </c>
      <c r="H48" s="29"/>
      <c r="I48" s="29"/>
      <c r="J48" s="29"/>
      <c r="K48" s="46"/>
      <c r="L48" s="6"/>
      <c r="M48" s="47"/>
      <c r="N48" s="7"/>
      <c r="O48" s="48"/>
      <c r="P48" s="84"/>
    </row>
    <row r="49" spans="1:16" s="1" customFormat="1" ht="12" customHeight="1">
      <c r="A49" s="73">
        <v>50</v>
      </c>
      <c r="B49" s="15"/>
      <c r="C49" s="74">
        <v>50</v>
      </c>
      <c r="D49" s="22"/>
      <c r="E49" s="75">
        <f>+A49*C49</f>
        <v>2500</v>
      </c>
      <c r="F49" s="29"/>
      <c r="G49" s="29" t="s">
        <v>80</v>
      </c>
      <c r="H49" s="29"/>
      <c r="I49" s="29"/>
      <c r="J49" s="29"/>
      <c r="K49" s="51"/>
      <c r="L49" s="6"/>
      <c r="M49" s="52">
        <f>IF(Cubs&gt;0,Cubs,"")</f>
      </c>
      <c r="N49" s="7"/>
      <c r="O49" s="44">
        <f>IF(K49="","",K49*M49)</f>
      </c>
      <c r="P49" s="84"/>
    </row>
    <row r="50" spans="1:16" s="1" customFormat="1" ht="12" customHeight="1">
      <c r="A50" s="73">
        <v>500</v>
      </c>
      <c r="B50" s="15"/>
      <c r="C50" s="74">
        <v>1</v>
      </c>
      <c r="D50" s="22"/>
      <c r="E50" s="75">
        <f>+A50*C50</f>
        <v>500</v>
      </c>
      <c r="F50" s="29"/>
      <c r="G50" s="85" t="s">
        <v>33</v>
      </c>
      <c r="H50" s="29"/>
      <c r="I50" s="29"/>
      <c r="J50" s="29"/>
      <c r="K50" s="51"/>
      <c r="L50" s="6"/>
      <c r="M50" s="56"/>
      <c r="N50" s="7"/>
      <c r="O50" s="44">
        <f>IF(K50&gt;0,K50,"")</f>
      </c>
      <c r="P50" s="84"/>
    </row>
    <row r="51" spans="1:16" s="1" customFormat="1" ht="12" customHeight="1">
      <c r="A51" s="77" t="s">
        <v>52</v>
      </c>
      <c r="B51" s="15"/>
      <c r="C51" s="71"/>
      <c r="D51" s="22"/>
      <c r="E51" s="72" t="s">
        <v>13</v>
      </c>
      <c r="F51" s="29"/>
      <c r="G51" s="85" t="s">
        <v>34</v>
      </c>
      <c r="H51" s="29"/>
      <c r="I51" s="29"/>
      <c r="J51" s="29"/>
      <c r="K51" s="51"/>
      <c r="L51" s="6"/>
      <c r="M51" s="50"/>
      <c r="N51" s="7"/>
      <c r="O51" s="44">
        <f>IF(K51*M51&gt;0,K51*M51,"")</f>
      </c>
      <c r="P51" s="84"/>
    </row>
    <row r="52" spans="1:16" s="1" customFormat="1" ht="12" customHeight="1" thickBot="1">
      <c r="A52" s="77" t="s">
        <v>52</v>
      </c>
      <c r="B52" s="15"/>
      <c r="C52" s="71"/>
      <c r="D52" s="22"/>
      <c r="E52" s="18" t="s">
        <v>13</v>
      </c>
      <c r="F52" s="29"/>
      <c r="G52" s="85" t="s">
        <v>34</v>
      </c>
      <c r="H52" s="29"/>
      <c r="I52" s="29"/>
      <c r="J52" s="29"/>
      <c r="K52" s="51"/>
      <c r="L52" s="6"/>
      <c r="M52" s="50"/>
      <c r="N52" s="7"/>
      <c r="O52" s="44">
        <f>IF(K52*M52&gt;0,K52*M52,"")</f>
      </c>
      <c r="P52" s="84"/>
    </row>
    <row r="53" spans="1:16" s="1" customFormat="1" ht="12" customHeight="1" thickBot="1">
      <c r="A53" s="15"/>
      <c r="B53" s="15"/>
      <c r="C53" s="22"/>
      <c r="D53" s="22"/>
      <c r="E53" s="78">
        <f>+E49+E50</f>
        <v>3000</v>
      </c>
      <c r="F53" s="29"/>
      <c r="G53" s="43" t="s">
        <v>75</v>
      </c>
      <c r="H53" s="29"/>
      <c r="I53" s="29"/>
      <c r="J53" s="29"/>
      <c r="K53" s="49"/>
      <c r="L53" s="6"/>
      <c r="M53" s="91" t="s">
        <v>63</v>
      </c>
      <c r="N53" s="7"/>
      <c r="O53" s="44">
        <f>IF(SUM(O49:O52)&gt;0,SUM(O49:O52),"")</f>
      </c>
      <c r="P53" s="84"/>
    </row>
    <row r="54" spans="1:16" s="1" customFormat="1" ht="12" customHeight="1" thickBot="1">
      <c r="A54" s="15"/>
      <c r="B54" s="15"/>
      <c r="C54" s="22"/>
      <c r="D54" s="22"/>
      <c r="E54" s="22"/>
      <c r="F54" s="29"/>
      <c r="G54" s="29"/>
      <c r="H54" s="29"/>
      <c r="I54" s="29"/>
      <c r="J54" s="29"/>
      <c r="K54" s="46"/>
      <c r="L54" s="6"/>
      <c r="M54" s="91"/>
      <c r="N54" s="7"/>
      <c r="O54" s="57"/>
      <c r="P54" s="84"/>
    </row>
    <row r="55" spans="1:16" s="1" customFormat="1" ht="12" customHeight="1" thickBot="1">
      <c r="A55" s="15"/>
      <c r="B55" s="15"/>
      <c r="C55" s="22"/>
      <c r="D55" s="22"/>
      <c r="E55" s="18">
        <f>+E46-E53</f>
        <v>11520</v>
      </c>
      <c r="F55" s="29"/>
      <c r="G55" s="43" t="s">
        <v>23</v>
      </c>
      <c r="H55" s="29"/>
      <c r="I55" s="29"/>
      <c r="J55" s="29"/>
      <c r="K55" s="46"/>
      <c r="L55" s="6"/>
      <c r="M55" s="91" t="s">
        <v>64</v>
      </c>
      <c r="N55" s="7"/>
      <c r="O55" s="58">
        <f>IF(O53="","",(O46-O53))</f>
      </c>
      <c r="P55" s="84"/>
    </row>
    <row r="56" spans="1:16" s="1" customFormat="1" ht="12" customHeight="1" thickBot="1">
      <c r="A56" s="92"/>
      <c r="B56" s="92"/>
      <c r="C56" s="93"/>
      <c r="D56" s="93"/>
      <c r="E56" s="76"/>
      <c r="F56" s="94"/>
      <c r="G56" s="95"/>
      <c r="H56" s="94"/>
      <c r="I56" s="94"/>
      <c r="J56" s="94"/>
      <c r="K56" s="96"/>
      <c r="L56" s="97"/>
      <c r="M56" s="98"/>
      <c r="N56" s="99"/>
      <c r="O56" s="114"/>
      <c r="P56" s="84"/>
    </row>
    <row r="57" spans="1:16" s="1" customFormat="1" ht="12" customHeight="1">
      <c r="A57" s="15"/>
      <c r="B57" s="15"/>
      <c r="C57" s="22"/>
      <c r="D57" s="22"/>
      <c r="E57" s="18"/>
      <c r="F57" s="29"/>
      <c r="G57" s="43"/>
      <c r="H57" s="29"/>
      <c r="I57" s="29"/>
      <c r="J57" s="29"/>
      <c r="K57" s="46"/>
      <c r="L57" s="6"/>
      <c r="M57" s="7"/>
      <c r="N57" s="7"/>
      <c r="O57" s="49"/>
      <c r="P57" s="84"/>
    </row>
    <row r="58" spans="1:16" s="5" customFormat="1" ht="18" customHeight="1">
      <c r="A58" s="79">
        <f>+E55/0.5</f>
        <v>23040</v>
      </c>
      <c r="B58" s="113" t="s">
        <v>19</v>
      </c>
      <c r="C58" s="90">
        <v>0.5</v>
      </c>
      <c r="D58" s="104" t="s">
        <v>21</v>
      </c>
      <c r="E58" s="79">
        <f>+E55</f>
        <v>11520</v>
      </c>
      <c r="F58" s="25"/>
      <c r="G58" s="59" t="s">
        <v>81</v>
      </c>
      <c r="H58" s="25"/>
      <c r="I58" s="25"/>
      <c r="J58" s="25"/>
      <c r="K58" s="60">
        <f>O55</f>
      </c>
      <c r="L58" s="6" t="s">
        <v>22</v>
      </c>
      <c r="M58" s="61"/>
      <c r="N58" s="63" t="s">
        <v>21</v>
      </c>
      <c r="O58" s="60">
        <f>IF(M58&gt;0,K58/M58,"")</f>
      </c>
      <c r="P58" s="83"/>
    </row>
    <row r="59" spans="1:16" s="1" customFormat="1" ht="12" customHeight="1">
      <c r="A59" s="112" t="s">
        <v>17</v>
      </c>
      <c r="B59" s="108"/>
      <c r="C59" s="108" t="s">
        <v>18</v>
      </c>
      <c r="D59" s="104" t="s">
        <v>21</v>
      </c>
      <c r="E59" s="108" t="s">
        <v>20</v>
      </c>
      <c r="F59" s="29"/>
      <c r="G59" s="62" t="s">
        <v>27</v>
      </c>
      <c r="H59" s="29"/>
      <c r="I59" s="29"/>
      <c r="J59" s="29"/>
      <c r="K59" s="63" t="s">
        <v>20</v>
      </c>
      <c r="L59" s="68" t="s">
        <v>22</v>
      </c>
      <c r="M59" s="63" t="s">
        <v>18</v>
      </c>
      <c r="N59" s="63" t="s">
        <v>21</v>
      </c>
      <c r="O59" s="64" t="s">
        <v>53</v>
      </c>
      <c r="P59" s="84"/>
    </row>
    <row r="60" spans="1:16" s="1" customFormat="1" ht="12" customHeight="1">
      <c r="A60" s="116"/>
      <c r="B60" s="116"/>
      <c r="C60" s="116"/>
      <c r="D60" s="116"/>
      <c r="E60" s="116"/>
      <c r="F60" s="29"/>
      <c r="G60" s="29"/>
      <c r="H60" s="29"/>
      <c r="I60" s="29"/>
      <c r="J60" s="29"/>
      <c r="K60" s="7"/>
      <c r="L60" s="7"/>
      <c r="M60" s="7"/>
      <c r="N60" s="7"/>
      <c r="O60" s="57"/>
      <c r="P60" s="84"/>
    </row>
    <row r="61" spans="1:16" s="1" customFormat="1" ht="12" customHeight="1" thickBot="1">
      <c r="A61" s="80"/>
      <c r="B61" s="22"/>
      <c r="C61" s="16"/>
      <c r="D61" s="22"/>
      <c r="E61" s="16"/>
      <c r="F61" s="29"/>
      <c r="G61" s="29"/>
      <c r="H61" s="29"/>
      <c r="I61" s="29"/>
      <c r="J61" s="29"/>
      <c r="K61" s="7"/>
      <c r="L61" s="7"/>
      <c r="M61" s="7"/>
      <c r="N61" s="7"/>
      <c r="O61" s="57"/>
      <c r="P61" s="84"/>
    </row>
    <row r="62" spans="1:16" s="1" customFormat="1" ht="12" customHeight="1" thickBot="1">
      <c r="A62" s="81">
        <f>A58</f>
        <v>23040</v>
      </c>
      <c r="B62" s="15" t="s">
        <v>22</v>
      </c>
      <c r="C62" s="82" t="s">
        <v>56</v>
      </c>
      <c r="D62" s="104" t="s">
        <v>21</v>
      </c>
      <c r="E62" s="89">
        <f>A58/40</f>
        <v>576</v>
      </c>
      <c r="F62" s="29"/>
      <c r="G62" s="43" t="s">
        <v>82</v>
      </c>
      <c r="H62" s="29"/>
      <c r="I62" s="29"/>
      <c r="J62" s="29"/>
      <c r="K62" s="65">
        <f>+O58</f>
      </c>
      <c r="L62" s="6" t="s">
        <v>22</v>
      </c>
      <c r="M62" s="45">
        <f>IF(Cubs="","",Cubs)</f>
      </c>
      <c r="N62" s="63" t="s">
        <v>21</v>
      </c>
      <c r="O62" s="66">
        <f>IF(K62="","",K62/M62)</f>
      </c>
      <c r="P62" s="84"/>
    </row>
    <row r="63" spans="1:16" s="111" customFormat="1" ht="12" customHeight="1">
      <c r="A63" s="102" t="s">
        <v>53</v>
      </c>
      <c r="B63" s="102" t="s">
        <v>22</v>
      </c>
      <c r="C63" s="102" t="s">
        <v>54</v>
      </c>
      <c r="D63" s="104" t="s">
        <v>21</v>
      </c>
      <c r="E63" s="105" t="s">
        <v>55</v>
      </c>
      <c r="F63" s="62"/>
      <c r="G63" s="109"/>
      <c r="H63" s="62"/>
      <c r="I63" s="62"/>
      <c r="J63" s="62"/>
      <c r="K63" s="68" t="s">
        <v>53</v>
      </c>
      <c r="L63" s="68" t="s">
        <v>22</v>
      </c>
      <c r="M63" s="68" t="s">
        <v>54</v>
      </c>
      <c r="N63" s="63" t="s">
        <v>21</v>
      </c>
      <c r="O63" s="100" t="s">
        <v>55</v>
      </c>
      <c r="P63" s="110"/>
    </row>
    <row r="64" spans="1:16" s="1" customFormat="1" ht="12" customHeight="1">
      <c r="A64" s="106"/>
      <c r="B64" s="103"/>
      <c r="C64" s="102"/>
      <c r="D64" s="104"/>
      <c r="E64" s="107"/>
      <c r="F64" s="29"/>
      <c r="G64" s="43"/>
      <c r="H64" s="29"/>
      <c r="I64" s="29"/>
      <c r="J64" s="29"/>
      <c r="K64" s="67"/>
      <c r="L64" s="68"/>
      <c r="M64" s="68"/>
      <c r="N64" s="63"/>
      <c r="O64" s="101"/>
      <c r="P64" s="84"/>
    </row>
    <row r="65" spans="1:16" s="1" customFormat="1" ht="12" customHeight="1" thickBot="1">
      <c r="A65" s="17"/>
      <c r="B65" s="17"/>
      <c r="C65" s="21"/>
      <c r="D65" s="21"/>
      <c r="E65" s="19"/>
      <c r="F65" s="38"/>
      <c r="G65" s="39"/>
      <c r="H65" s="38"/>
      <c r="I65" s="38"/>
      <c r="J65" s="38"/>
      <c r="K65" s="35"/>
      <c r="L65" s="35"/>
      <c r="M65" s="36"/>
      <c r="N65" s="36"/>
      <c r="O65" s="37"/>
      <c r="P65" s="84"/>
    </row>
    <row r="66" spans="1:16" s="1" customFormat="1" ht="12" customHeight="1" thickTop="1">
      <c r="A66" s="6"/>
      <c r="B66" s="6"/>
      <c r="C66" s="7"/>
      <c r="D66" s="7"/>
      <c r="E66" s="8"/>
      <c r="F66" s="29"/>
      <c r="G66" s="43"/>
      <c r="H66" s="29"/>
      <c r="I66" s="29"/>
      <c r="J66" s="29"/>
      <c r="K66" s="6"/>
      <c r="L66" s="6"/>
      <c r="M66" s="7"/>
      <c r="N66" s="7"/>
      <c r="O66" s="8"/>
      <c r="P66" s="84"/>
    </row>
    <row r="67" spans="6:10" ht="12.75">
      <c r="F67" s="23"/>
      <c r="G67" s="23"/>
      <c r="H67" s="23"/>
      <c r="I67" s="23"/>
      <c r="J67" s="23"/>
    </row>
    <row r="68" spans="6:10" ht="12.75">
      <c r="F68" s="23"/>
      <c r="G68" s="23"/>
      <c r="H68" s="23"/>
      <c r="I68" s="23"/>
      <c r="J68" s="23"/>
    </row>
    <row r="69" spans="6:10" ht="12.75">
      <c r="F69" s="23"/>
      <c r="G69" s="23"/>
      <c r="H69" s="23"/>
      <c r="I69" s="23"/>
      <c r="J69" s="23"/>
    </row>
    <row r="70" spans="6:10" ht="12.75">
      <c r="F70" s="23"/>
      <c r="G70" s="23"/>
      <c r="H70" s="23"/>
      <c r="I70" s="23"/>
      <c r="J70" s="23"/>
    </row>
    <row r="71" spans="6:10" ht="12.75">
      <c r="F71" s="23"/>
      <c r="G71" s="23"/>
      <c r="H71" s="23"/>
      <c r="I71" s="23"/>
      <c r="J71" s="23"/>
    </row>
    <row r="72" spans="6:10" ht="12.75">
      <c r="F72" s="23"/>
      <c r="G72" s="23"/>
      <c r="H72" s="23"/>
      <c r="I72" s="23"/>
      <c r="J72" s="23"/>
    </row>
    <row r="73" spans="6:10" ht="12.75">
      <c r="F73" s="23"/>
      <c r="G73" s="23"/>
      <c r="H73" s="23"/>
      <c r="I73" s="23"/>
      <c r="J73" s="23"/>
    </row>
    <row r="74" spans="6:10" ht="12.75">
      <c r="F74" s="23"/>
      <c r="G74" s="23"/>
      <c r="H74" s="23"/>
      <c r="I74" s="23"/>
      <c r="J74" s="23"/>
    </row>
    <row r="75" spans="6:10" ht="12.75">
      <c r="F75" s="23"/>
      <c r="G75" s="23"/>
      <c r="H75" s="23"/>
      <c r="I75" s="23"/>
      <c r="J75" s="23"/>
    </row>
    <row r="76" spans="6:10" ht="12.75">
      <c r="F76" s="23"/>
      <c r="G76" s="23"/>
      <c r="H76" s="23"/>
      <c r="I76" s="23"/>
      <c r="J76" s="23"/>
    </row>
    <row r="77" spans="6:10" ht="12.75">
      <c r="F77" s="23"/>
      <c r="G77" s="23"/>
      <c r="H77" s="23"/>
      <c r="I77" s="23"/>
      <c r="J77" s="23"/>
    </row>
    <row r="78" spans="6:10" ht="12.75">
      <c r="F78" s="23"/>
      <c r="G78" s="23"/>
      <c r="H78" s="23"/>
      <c r="I78" s="23"/>
      <c r="J78" s="23"/>
    </row>
    <row r="79" spans="6:10" ht="12.75">
      <c r="F79" s="23"/>
      <c r="G79" s="23"/>
      <c r="H79" s="23"/>
      <c r="I79" s="23"/>
      <c r="J79" s="23"/>
    </row>
    <row r="80" spans="6:10" ht="12.75">
      <c r="F80" s="23"/>
      <c r="G80" s="23"/>
      <c r="H80" s="23"/>
      <c r="I80" s="23"/>
      <c r="J80" s="23"/>
    </row>
    <row r="81" spans="6:10" ht="12.75">
      <c r="F81" s="23"/>
      <c r="G81" s="23"/>
      <c r="H81" s="23"/>
      <c r="I81" s="23"/>
      <c r="J81" s="23"/>
    </row>
  </sheetData>
  <sheetProtection selectLockedCells="1"/>
  <mergeCells count="21">
    <mergeCell ref="H27:I27"/>
    <mergeCell ref="G13:I13"/>
    <mergeCell ref="A1:E1"/>
    <mergeCell ref="H35:I35"/>
    <mergeCell ref="H34:I34"/>
    <mergeCell ref="H4:I4"/>
    <mergeCell ref="H5:I5"/>
    <mergeCell ref="H6:I6"/>
    <mergeCell ref="G1:O1"/>
    <mergeCell ref="H2:I2"/>
    <mergeCell ref="H3:I3"/>
    <mergeCell ref="A60:E60"/>
    <mergeCell ref="H28:I28"/>
    <mergeCell ref="H29:I29"/>
    <mergeCell ref="H30:I30"/>
    <mergeCell ref="H33:I33"/>
    <mergeCell ref="H7:I7"/>
    <mergeCell ref="H10:I10"/>
    <mergeCell ref="H8:I8"/>
    <mergeCell ref="H32:I32"/>
    <mergeCell ref="G12:I12"/>
  </mergeCells>
  <printOptions horizontalCentered="1" verticalCentered="1"/>
  <pageMargins left="0.25" right="0.25" top="0.25" bottom="0.25" header="0.25" footer="0.25"/>
  <pageSetup horizontalDpi="600" verticalDpi="600" orientation="portrait" scale="65" r:id="rId1"/>
  <ignoredErrors>
    <ignoredError sqref="O50" formula="1"/>
    <ignoredError sqref="M36 M37 M41 M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2012-08-29T19:24:57Z</cp:lastPrinted>
  <dcterms:created xsi:type="dcterms:W3CDTF">2008-04-21T23:21:30Z</dcterms:created>
  <dcterms:modified xsi:type="dcterms:W3CDTF">2018-12-23T03:30:14Z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