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D:\Work\Exploring\"/>
    </mc:Choice>
  </mc:AlternateContent>
  <xr:revisionPtr revIDLastSave="0" documentId="13_ncr:1_{6224B550-F322-40CA-A7C6-7164881F0EA5}" xr6:coauthVersionLast="45" xr6:coauthVersionMax="45" xr10:uidLastSave="{00000000-0000-0000-0000-000000000000}"/>
  <bookViews>
    <workbookView xWindow="-108" yWindow="-108" windowWidth="23256" windowHeight="12576" xr2:uid="{5D8712C1-3489-4F71-A000-758F061EFE0D}"/>
  </bookViews>
  <sheets>
    <sheet name="Welcome" sheetId="1" r:id="rId1"/>
    <sheet name="Planning Steps" sheetId="2" r:id="rId2"/>
    <sheet name="Current Data" sheetId="4" r:id="rId3"/>
    <sheet name="Bronze Goals" sheetId="7" r:id="rId4"/>
    <sheet name="Silver Goals" sheetId="8" r:id="rId5"/>
    <sheet name="Gold Goals" sheetId="9" r:id="rId6"/>
    <sheet name="Other Factors" sheetId="10" r:id="rId7"/>
    <sheet name="Plan of Action" sheetId="6" r:id="rId8"/>
  </sheets>
  <definedNames>
    <definedName name="_xlnm._FilterDatabase" localSheetId="7" hidden="1">'Plan of Action'!$H$38:$H$43</definedName>
    <definedName name="_xlnm.Print_Area" localSheetId="3">'Bronze Goals'!$A$1:$Z$32</definedName>
    <definedName name="_xlnm.Print_Area" localSheetId="7">'Plan of Action'!$A$1:$H$46</definedName>
    <definedName name="_xlnm.Print_Area" localSheetId="0">Welcome!$A$1:$A$34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6" l="1"/>
  <c r="A8" i="6"/>
  <c r="S27" i="9" l="1"/>
  <c r="W27" i="9" s="1"/>
  <c r="I27" i="9"/>
  <c r="S26" i="9"/>
  <c r="W26" i="9" s="1"/>
  <c r="S24" i="9"/>
  <c r="T24" i="9" s="1"/>
  <c r="X24" i="9" s="1"/>
  <c r="S23" i="9"/>
  <c r="T23" i="9" s="1"/>
  <c r="X23" i="9" s="1"/>
  <c r="S22" i="9"/>
  <c r="T22" i="9" s="1"/>
  <c r="X22" i="9" s="1"/>
  <c r="S21" i="9"/>
  <c r="T21" i="9" s="1"/>
  <c r="X21" i="9" s="1"/>
  <c r="S20" i="9"/>
  <c r="T20" i="9" s="1"/>
  <c r="X20" i="9" s="1"/>
  <c r="S18" i="9"/>
  <c r="T18" i="9" s="1"/>
  <c r="X18" i="9" s="1"/>
  <c r="S17" i="9"/>
  <c r="T17" i="9" s="1"/>
  <c r="X17" i="9" s="1"/>
  <c r="S16" i="9"/>
  <c r="T16" i="9" s="1"/>
  <c r="X16" i="9" s="1"/>
  <c r="S15" i="9"/>
  <c r="T15" i="9" s="1"/>
  <c r="X15" i="9" s="1"/>
  <c r="S14" i="9"/>
  <c r="T14" i="9" s="1"/>
  <c r="X14" i="9" s="1"/>
  <c r="D14" i="9"/>
  <c r="D11" i="9"/>
  <c r="S27" i="8"/>
  <c r="W27" i="8" s="1"/>
  <c r="I27" i="8"/>
  <c r="S26" i="8"/>
  <c r="T26" i="8" s="1"/>
  <c r="X26" i="8" s="1"/>
  <c r="S24" i="8"/>
  <c r="W24" i="8" s="1"/>
  <c r="S23" i="8"/>
  <c r="W23" i="8" s="1"/>
  <c r="S22" i="8"/>
  <c r="W22" i="8" s="1"/>
  <c r="S21" i="8"/>
  <c r="W21" i="8" s="1"/>
  <c r="S20" i="8"/>
  <c r="W20" i="8" s="1"/>
  <c r="S18" i="8"/>
  <c r="W18" i="8" s="1"/>
  <c r="S17" i="8"/>
  <c r="W17" i="8" s="1"/>
  <c r="S16" i="8"/>
  <c r="W16" i="8" s="1"/>
  <c r="S15" i="8"/>
  <c r="W15" i="8" s="1"/>
  <c r="S14" i="8"/>
  <c r="W14" i="8" s="1"/>
  <c r="D14" i="8"/>
  <c r="D11" i="8"/>
  <c r="S27" i="7"/>
  <c r="T27" i="7" s="1"/>
  <c r="X27" i="7" s="1"/>
  <c r="I27" i="7"/>
  <c r="S26" i="7"/>
  <c r="W26" i="7" s="1"/>
  <c r="S24" i="7"/>
  <c r="W24" i="7" s="1"/>
  <c r="S23" i="7"/>
  <c r="W23" i="7" s="1"/>
  <c r="S22" i="7"/>
  <c r="W22" i="7" s="1"/>
  <c r="S21" i="7"/>
  <c r="W21" i="7" s="1"/>
  <c r="S20" i="7"/>
  <c r="W20" i="7" s="1"/>
  <c r="S18" i="7"/>
  <c r="W18" i="7" s="1"/>
  <c r="S17" i="7"/>
  <c r="W17" i="7" s="1"/>
  <c r="S16" i="7"/>
  <c r="W16" i="7" s="1"/>
  <c r="S15" i="7"/>
  <c r="W15" i="7" s="1"/>
  <c r="S14" i="7"/>
  <c r="W14" i="7" s="1"/>
  <c r="D14" i="7"/>
  <c r="D11" i="7"/>
  <c r="T24" i="7" l="1"/>
  <c r="X24" i="7" s="1"/>
  <c r="T22" i="7"/>
  <c r="X22" i="7" s="1"/>
  <c r="W24" i="9"/>
  <c r="T20" i="7"/>
  <c r="X20" i="7" s="1"/>
  <c r="W26" i="8"/>
  <c r="T18" i="7"/>
  <c r="X18" i="7" s="1"/>
  <c r="W15" i="9"/>
  <c r="W17" i="9"/>
  <c r="W21" i="9"/>
  <c r="W23" i="9"/>
  <c r="T26" i="9"/>
  <c r="X26" i="9" s="1"/>
  <c r="W14" i="9"/>
  <c r="W16" i="9"/>
  <c r="W18" i="9"/>
  <c r="W20" i="9"/>
  <c r="W22" i="9"/>
  <c r="T27" i="8"/>
  <c r="X27" i="8" s="1"/>
  <c r="T15" i="7"/>
  <c r="X15" i="7" s="1"/>
  <c r="T17" i="7"/>
  <c r="X17" i="7" s="1"/>
  <c r="T21" i="7"/>
  <c r="X21" i="7" s="1"/>
  <c r="T23" i="7"/>
  <c r="X23" i="7" s="1"/>
  <c r="T26" i="7"/>
  <c r="X26" i="7" s="1"/>
  <c r="T16" i="7"/>
  <c r="X16" i="7" s="1"/>
  <c r="W27" i="7"/>
  <c r="T27" i="9"/>
  <c r="X27" i="9" s="1"/>
  <c r="T14" i="8"/>
  <c r="X14" i="8" s="1"/>
  <c r="T15" i="8"/>
  <c r="X15" i="8" s="1"/>
  <c r="T16" i="8"/>
  <c r="X16" i="8" s="1"/>
  <c r="T17" i="8"/>
  <c r="X17" i="8" s="1"/>
  <c r="T18" i="8"/>
  <c r="X18" i="8" s="1"/>
  <c r="T20" i="8"/>
  <c r="X20" i="8" s="1"/>
  <c r="T21" i="8"/>
  <c r="X21" i="8" s="1"/>
  <c r="T22" i="8"/>
  <c r="X22" i="8" s="1"/>
  <c r="T23" i="8"/>
  <c r="X23" i="8" s="1"/>
  <c r="T24" i="8"/>
  <c r="X24" i="8" s="1"/>
  <c r="T14" i="7"/>
  <c r="X14" i="7" s="1"/>
  <c r="I44" i="4" l="1"/>
  <c r="I43" i="4"/>
  <c r="I42" i="4"/>
  <c r="I41" i="4"/>
  <c r="I40" i="4"/>
  <c r="I39" i="4"/>
  <c r="I38" i="4"/>
  <c r="I37" i="4"/>
  <c r="I36" i="4"/>
  <c r="I35" i="4"/>
  <c r="I34" i="4"/>
  <c r="I33" i="4"/>
  <c r="R44" i="4" l="1"/>
  <c r="R43" i="4"/>
  <c r="R42" i="4"/>
  <c r="R41" i="4"/>
  <c r="R40" i="4"/>
  <c r="R39" i="4"/>
  <c r="R38" i="4"/>
  <c r="R37" i="4"/>
  <c r="R36" i="4"/>
  <c r="R35" i="4"/>
  <c r="R34" i="4"/>
  <c r="R33" i="4"/>
  <c r="E22" i="4"/>
  <c r="E19" i="4"/>
  <c r="E19" i="9" l="1"/>
  <c r="E19" i="8"/>
  <c r="E19" i="7"/>
  <c r="E20" i="7" l="1"/>
  <c r="L19" i="7"/>
  <c r="L20" i="7" s="1"/>
  <c r="E20" i="8"/>
  <c r="L19" i="8"/>
  <c r="L20" i="8" s="1"/>
  <c r="L19" i="9"/>
  <c r="L20" i="9" s="1"/>
  <c r="E20" i="9"/>
  <c r="I26" i="8" l="1"/>
  <c r="I25" i="8"/>
  <c r="I26" i="7"/>
  <c r="I25" i="7"/>
  <c r="I26" i="9"/>
  <c r="I25" i="9"/>
</calcChain>
</file>

<file path=xl/sharedStrings.xml><?xml version="1.0" encoding="utf-8"?>
<sst xmlns="http://schemas.openxmlformats.org/spreadsheetml/2006/main" count="295" uniqueCount="141">
  <si>
    <t>Friends and colleagues,</t>
  </si>
  <si>
    <t>COUNCIL AND DISTRICT GROWTH PLANNING STEPS</t>
  </si>
  <si>
    <t xml:space="preserve">Step 1   </t>
  </si>
  <si>
    <t>Review this worksheet thoroughly with the help of your staff leader and determine which information to complete before the conference.</t>
  </si>
  <si>
    <t xml:space="preserve">Step 5   </t>
  </si>
  <si>
    <t xml:space="preserve">Step 7   </t>
  </si>
  <si>
    <t>Use the Other Factors Tab to identify additional specific opportunity areas for membership and unit growth.</t>
  </si>
  <si>
    <t xml:space="preserve">   NOTE:</t>
  </si>
  <si>
    <t>Exploring Growth Plan Workbook</t>
  </si>
  <si>
    <t>Enter Exploring Data for Your Council</t>
  </si>
  <si>
    <t>Council Name</t>
  </si>
  <si>
    <t>Year</t>
  </si>
  <si>
    <t>Total Exploring Units</t>
  </si>
  <si>
    <t>Total Membership By Career Field</t>
  </si>
  <si>
    <t>Arts &amp; Humanities</t>
  </si>
  <si>
    <t>Aviation</t>
  </si>
  <si>
    <t>Business</t>
  </si>
  <si>
    <t>Communications</t>
  </si>
  <si>
    <t>Engineering &amp; Technology</t>
  </si>
  <si>
    <t>Fire &amp; EMS</t>
  </si>
  <si>
    <t># of Youth</t>
  </si>
  <si>
    <t>Healthcare</t>
  </si>
  <si>
    <t>Law &amp; Government</t>
  </si>
  <si>
    <t>Law Enforcement</t>
  </si>
  <si>
    <t>Science</t>
  </si>
  <si>
    <t>Skilled Trades</t>
  </si>
  <si>
    <t>Social Services</t>
  </si>
  <si>
    <t>District Name</t>
  </si>
  <si>
    <t>Council No.</t>
  </si>
  <si>
    <t>Expl. Membership (12/31)</t>
  </si>
  <si>
    <t>Average Exploring Unit Size</t>
  </si>
  <si>
    <t>National Avg Exploring Unit Size</t>
  </si>
  <si>
    <t>Current Exploring Market Share</t>
  </si>
  <si>
    <t>Target Market Share (Bronze JTE)</t>
  </si>
  <si>
    <t>Target Market Share (Silver JTE)</t>
  </si>
  <si>
    <t>Target Market Share (Gold JTE)</t>
  </si>
  <si>
    <t>Scouts BSA TAY</t>
  </si>
  <si>
    <t>Target Market Share</t>
  </si>
  <si>
    <t>Scouts BSA TAY is the most accurate reflection of target Exploring age from the Council Market Analysis.</t>
  </si>
  <si>
    <r>
      <t xml:space="preserve">The </t>
    </r>
    <r>
      <rPr>
        <b/>
        <i/>
        <sz val="11"/>
        <color theme="1"/>
        <rFont val="Calibri"/>
        <family val="2"/>
        <scheme val="minor"/>
      </rPr>
      <t>Target Market Share</t>
    </r>
    <r>
      <rPr>
        <i/>
        <sz val="11"/>
        <color theme="1"/>
        <rFont val="Calibri"/>
        <family val="2"/>
        <scheme val="minor"/>
      </rPr>
      <t xml:space="preserve"> and </t>
    </r>
    <r>
      <rPr>
        <b/>
        <i/>
        <sz val="11"/>
        <color theme="1"/>
        <rFont val="Calibri"/>
        <family val="2"/>
        <scheme val="minor"/>
      </rPr>
      <t>Career Field TAY</t>
    </r>
    <r>
      <rPr>
        <i/>
        <sz val="11"/>
        <color theme="1"/>
        <rFont val="Calibri"/>
        <family val="2"/>
        <scheme val="minor"/>
      </rPr>
      <t xml:space="preserve"> data above is based on national trends from career interest surveys.</t>
    </r>
  </si>
  <si>
    <r>
      <t>The</t>
    </r>
    <r>
      <rPr>
        <b/>
        <i/>
        <sz val="11"/>
        <color theme="1"/>
        <rFont val="Calibri"/>
        <family val="2"/>
        <scheme val="minor"/>
      </rPr>
      <t xml:space="preserve"> Career Market Share</t>
    </r>
    <r>
      <rPr>
        <i/>
        <sz val="11"/>
        <color theme="1"/>
        <rFont val="Calibri"/>
        <family val="2"/>
        <scheme val="minor"/>
      </rPr>
      <t xml:space="preserve"> is the percentage of Explorers in a given career field compared to the total number of Explorers in the service area.</t>
    </r>
  </si>
  <si>
    <t>Career
Field
TAY</t>
  </si>
  <si>
    <t>No need to add the words "Council" or "District".</t>
  </si>
  <si>
    <t>As you enter data, other cells will fill automatically.</t>
  </si>
  <si>
    <t>Current Career Market Share</t>
  </si>
  <si>
    <t>Suggested Goals for Success</t>
  </si>
  <si>
    <t>Suggestions are provided below for all levels of Journey to Excellence.</t>
  </si>
  <si>
    <t>Choose your target Journey to Excellence level and use those goals as a minimum in the Plan of Action tab.</t>
  </si>
  <si>
    <t>New Units Needed</t>
  </si>
  <si>
    <t>New Unit Prospects Needed</t>
  </si>
  <si>
    <t>Total Membership Goal</t>
  </si>
  <si>
    <t>Total Number of New Youth Needed to Reach Goal</t>
  </si>
  <si>
    <t>New Explorers Needed</t>
  </si>
  <si>
    <t>Growth From New Units</t>
  </si>
  <si>
    <t>Bronze Level</t>
  </si>
  <si>
    <t>Number of Open Houses</t>
  </si>
  <si>
    <t>Research and Support</t>
  </si>
  <si>
    <t>Service Team Members to Recruit</t>
  </si>
  <si>
    <t>Career Interest Surveys to Collect</t>
  </si>
  <si>
    <t>Silver Level</t>
  </si>
  <si>
    <t>Gold Level</t>
  </si>
  <si>
    <t># of Units</t>
  </si>
  <si>
    <t>Growth From Existing Units*</t>
  </si>
  <si>
    <t>*The "Growth From Existing Units" box calculates the number of youth needed to reach the avg. unit size for existing units, regardless of whether you have already met your overall membership goal.</t>
  </si>
  <si>
    <t>Career Field</t>
  </si>
  <si>
    <t>Career Field Diversity</t>
  </si>
  <si>
    <t>On the left you will see an ideal number of Explorers and units for each career field.</t>
  </si>
  <si>
    <t>On the right you will see the number of new Explorers and units needed in each career field.</t>
  </si>
  <si>
    <t>Explorers</t>
  </si>
  <si>
    <t>Units</t>
  </si>
  <si>
    <t>New Units</t>
  </si>
  <si>
    <t>Total Goal</t>
  </si>
  <si>
    <t>New Units and Explorers Needed</t>
  </si>
  <si>
    <t>A negative number indicates that the goal has been exceeded</t>
  </si>
  <si>
    <t># of Service Team Members</t>
  </si>
  <si>
    <t>Engineering &amp; Tech</t>
  </si>
  <si>
    <t>Total Membership</t>
  </si>
  <si>
    <t xml:space="preserve"> If Exploring is distributed amongst traditional districts, otherwise enter "Exploring".</t>
  </si>
  <si>
    <t>To grow Exploring in my service area overall:</t>
  </si>
  <si>
    <t xml:space="preserve"> new Exploring posts.</t>
  </si>
  <si>
    <t xml:space="preserve"> new Exploring clubs.</t>
  </si>
  <si>
    <t xml:space="preserve"> new Explorers.</t>
  </si>
  <si>
    <t xml:space="preserve">I plan to start </t>
  </si>
  <si>
    <t xml:space="preserve">I plan to recruit </t>
  </si>
  <si>
    <t xml:space="preserve">I plan to achieve the </t>
  </si>
  <si>
    <t xml:space="preserve"> level in the Journey to Excellence.</t>
  </si>
  <si>
    <t>To improve the variety of Exploring programs in my service area:</t>
  </si>
  <si>
    <t xml:space="preserve"> new Aviation Exploring units.</t>
  </si>
  <si>
    <t xml:space="preserve"> new Arts &amp; Humanities Exploring units.</t>
  </si>
  <si>
    <t xml:space="preserve"> new Business Exploring units.</t>
  </si>
  <si>
    <t xml:space="preserve"> new Communications Exploring units.</t>
  </si>
  <si>
    <t xml:space="preserve"> new Fire &amp; EMS Exploring units.</t>
  </si>
  <si>
    <t xml:space="preserve"> new Healthcare Exploring units.</t>
  </si>
  <si>
    <t xml:space="preserve"> new Law &amp; Government Exploring units.</t>
  </si>
  <si>
    <t xml:space="preserve"> new Law Enforcement Exploring units.</t>
  </si>
  <si>
    <t xml:space="preserve"> new Science Exploring units.</t>
  </si>
  <si>
    <t xml:space="preserve"> new Skilled Trades Exploring units.</t>
  </si>
  <si>
    <t xml:space="preserve"> new Social Services Exploring units.</t>
  </si>
  <si>
    <t xml:space="preserve"> Career Interest Surveys from students.</t>
  </si>
  <si>
    <t xml:space="preserve">I plan to gather </t>
  </si>
  <si>
    <t>To improve the health of current Exploring units in my service area:</t>
  </si>
  <si>
    <t xml:space="preserve"> new Service Team Members.</t>
  </si>
  <si>
    <t xml:space="preserve"> Open Houses for existing Exploring units.</t>
  </si>
  <si>
    <t>Exploring Membership Growth</t>
  </si>
  <si>
    <t>Plan of Action</t>
  </si>
  <si>
    <t xml:space="preserve"> new Eng. &amp; Tech. Exploring units.</t>
  </si>
  <si>
    <t xml:space="preserve">I plan to conduct </t>
  </si>
  <si>
    <t>On the "Current Data" tab in the "Total Membership by Career" section, enter your units and youth numbers in the specific careers. These should add up to match the totals in the top section.</t>
  </si>
  <si>
    <t>Click each of the goal tabs ("Bronze Goals", "Silver Goals", "Gold Goals") to review the calculated goals to reach each level of market share in the Journey to Excellence.</t>
  </si>
  <si>
    <t>Note that the data in the "Growth from Existing Units" section of the goal tabs will always have a goal unless your Exploring service area has reached the national average for number of youth per unit, regardless of your overall goals.</t>
  </si>
  <si>
    <t>Also note that the goals in the "Growth from Existing Units" and "Growth from New Units" are ideal suggestions. Feel free to do more in one category and less in the other if that makes sense for your service area.</t>
  </si>
  <si>
    <t>Other Factors to Consider When Setting Exploring Growth Goals</t>
  </si>
  <si>
    <t>Do you have any Exploring clubs? Clubs are a great way to build feeder units for posts. Middle schools are becoming more and more interested in career exploration programs.</t>
  </si>
  <si>
    <t>Does your service area have an active Exploring Officers Association? This is a great way to grow the Exploring program and offer unique leadership opportunities to the youth.</t>
  </si>
  <si>
    <t>Are you familiar with the program resources at www.exploring.org? If so, have you shared them with your Exploring volunteers? Exploring is about more than just careers! The Activity Library online has some awesome character and life skills curriculum just for Explorers.</t>
  </si>
  <si>
    <t>Have you connected with your local Chamber of Commerce and civic clubs? These organizations are well-connected in the local business community.</t>
  </si>
  <si>
    <t>Community colleges have great potential for the Exploring program. A single community college might provide enough programs for multiple Exploring units. Pay special attention to healthcare and skilled trades when considering a community college.</t>
  </si>
  <si>
    <t xml:space="preserve">Great tools, information on plans, support materials, and program support materials can be found at www.exploring.org. Please let us know if there are additional resources you need to be successful. </t>
  </si>
  <si>
    <t>#EXPLORINGPROUD</t>
  </si>
  <si>
    <t>No growth in the comfort zone. No comfort in the growth zone.</t>
  </si>
  <si>
    <t>We know the value and impact that Exploring has on young men and women. The Five Areas of Emphasis in Exploring - Career Opportunities, Life Skills, Citizenship, Character Development, Leadership Experience - can only impact young people if we can attract them with programs that appeal to their interests and career curiosities.</t>
  </si>
  <si>
    <t>The BSA National Game Plan has four components. The first one is to Build Momentum and Grow. That’s where this growth workbook comes in. Use it to identify all the possibilities for growth in your territory. What specific career opportunities? What specific communities? Once you have all the possibilities listed, narrow that list down to those with the greatest opportunity and then create a detailed plan of action to achieve that growth. Be disciplined and intentional with your time.</t>
  </si>
  <si>
    <t>Improvement (growth) is uncomfortable. To get better we must push and challenge ourselves. How do we work harder? How do we work smarter? How do we find more volunteers? How do we relate to ethnic populations that we aren’t reaching? How do we show compassion for kids who are struggling with their sexual orientation? How do we do a better job serving the low-income community? We don’t do it by doing the same thing with the same people. Take some risk. Add some new people around you that don’t think and look like you. Dream big. Aspire to make a real difference in your community through Exploring. Don’t talk to volunteers about being plus one. That is not making a big impact. That is not inspirational. Don't limit yourself to the type of Exploring programs you've always done. Look at what the youth in your community want and make a plan based on that. Trying new things and building programs based on solid data are both keys to exponential growth!</t>
  </si>
  <si>
    <t>Sincerely,</t>
  </si>
  <si>
    <t>Once you have determined which Journey to Excellence goal you will strive for and have taken the "Other Factors" into account, click on the "Plan of Action" tab and enter your plans. Print this page out and keep it in front of you at all times!</t>
  </si>
  <si>
    <t>Do not delete unused tabs as this will impact reporting on subsequent pages.</t>
  </si>
  <si>
    <r>
      <t xml:space="preserve">In the "Career Field Density" section of the goal tabs, note that negative numbers do </t>
    </r>
    <r>
      <rPr>
        <u/>
        <sz val="10"/>
        <color theme="1"/>
        <rFont val="Calibri"/>
        <family val="2"/>
        <scheme val="minor"/>
      </rPr>
      <t>not</t>
    </r>
    <r>
      <rPr>
        <sz val="10"/>
        <color theme="1"/>
        <rFont val="Calibri"/>
        <family val="2"/>
        <scheme val="minor"/>
      </rPr>
      <t xml:space="preserve"> mean that you should reduce Explorers in those areas, just that those areas do not need growth at this time.</t>
    </r>
  </si>
  <si>
    <t>Enter your council's/district's Exploring data in the yellow boxes on the "Current Data" tab in the top section.</t>
  </si>
  <si>
    <t xml:space="preserve">Step 2   </t>
  </si>
  <si>
    <t xml:space="preserve">Step 3   </t>
  </si>
  <si>
    <t xml:space="preserve"> </t>
  </si>
  <si>
    <t xml:space="preserve">Step 4   </t>
  </si>
  <si>
    <t xml:space="preserve">Step 6   </t>
  </si>
  <si>
    <t xml:space="preserve">Step 8   </t>
  </si>
  <si>
    <t xml:space="preserve">Step 9   </t>
  </si>
  <si>
    <t>Tim Anderson</t>
  </si>
  <si>
    <t>National Director</t>
  </si>
  <si>
    <t>Learning for Life and Exploring</t>
  </si>
  <si>
    <t>If you have any questions on how to use this workbook, please contact at the National Service Center.</t>
  </si>
  <si>
    <t>Take time during your growth conference to utilize this workbook; along with the council/district market analysis to build your customized plan. Your council’s market analysis can be found on MyBSA.org under Resources. This workbook has been built with market share as the measurement. We do not want a mentality of just growing over the previous year but of growing to provide for the populations we serve.</t>
  </si>
  <si>
    <r>
      <rPr>
        <i/>
        <sz val="14"/>
        <color theme="1"/>
        <rFont val="Calibri"/>
        <family val="2"/>
        <scheme val="minor"/>
      </rPr>
      <t xml:space="preserve"> This Exploring Growth Plan Workbook, </t>
    </r>
    <r>
      <rPr>
        <sz val="14"/>
        <color theme="1"/>
        <rFont val="Calibri"/>
        <family val="2"/>
        <scheme val="minor"/>
      </rPr>
      <t>with its facts and analysis, will prepare you to participate in your council growth conference and develop the best plan for Exploring growth.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</si>
</sst>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color rgb="FF000000"/>
      <name val="Arial"/>
      <family val="2"/>
    </font>
    <font>
      <sz val="10"/>
      <color theme="1"/>
      <name val="Arial"/>
      <family val="2"/>
    </font>
    <font>
      <sz val="10"/>
      <color theme="1"/>
      <name val="Times New Roman"/>
      <family val="1"/>
    </font>
    <font>
      <b/>
      <sz val="11"/>
      <color theme="1"/>
      <name val="Calibri"/>
      <family val="2"/>
      <scheme val="minor"/>
    </font>
    <font>
      <b/>
      <sz val="12"/>
      <color theme="1"/>
      <name val="Calibri"/>
      <family val="2"/>
      <scheme val="minor"/>
    </font>
    <font>
      <b/>
      <sz val="14"/>
      <color theme="1"/>
      <name val="Calibri"/>
      <family val="2"/>
      <scheme val="minor"/>
    </font>
    <font>
      <b/>
      <i/>
      <sz val="11"/>
      <color theme="1"/>
      <name val="Calibri"/>
      <family val="2"/>
      <scheme val="minor"/>
    </font>
    <font>
      <b/>
      <i/>
      <sz val="12"/>
      <color theme="1"/>
      <name val="Calibri"/>
      <family val="2"/>
      <scheme val="minor"/>
    </font>
    <font>
      <i/>
      <sz val="11"/>
      <color theme="1"/>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i/>
      <sz val="9"/>
      <color theme="1"/>
      <name val="Calibri"/>
      <family val="2"/>
      <scheme val="minor"/>
    </font>
    <font>
      <sz val="11"/>
      <color theme="0"/>
      <name val="Calibri"/>
      <family val="2"/>
      <scheme val="minor"/>
    </font>
    <font>
      <b/>
      <sz val="14"/>
      <color theme="0"/>
      <name val="Calibri"/>
      <family val="2"/>
      <scheme val="minor"/>
    </font>
    <font>
      <b/>
      <i/>
      <sz val="12"/>
      <color theme="0"/>
      <name val="Calibri"/>
      <family val="2"/>
      <scheme val="minor"/>
    </font>
    <font>
      <i/>
      <sz val="11"/>
      <color theme="0"/>
      <name val="Calibri"/>
      <family val="2"/>
      <scheme val="minor"/>
    </font>
    <font>
      <sz val="18"/>
      <color theme="1"/>
      <name val="Calibri"/>
      <family val="2"/>
      <scheme val="minor"/>
    </font>
    <font>
      <sz val="10"/>
      <color theme="1"/>
      <name val="Calibri"/>
      <family val="2"/>
      <scheme val="minor"/>
    </font>
    <font>
      <sz val="28"/>
      <color theme="1"/>
      <name val="Calibri"/>
      <family val="2"/>
      <scheme val="minor"/>
    </font>
    <font>
      <sz val="6.5"/>
      <color theme="1"/>
      <name val="Calibri"/>
      <family val="2"/>
      <scheme val="minor"/>
    </font>
    <font>
      <u/>
      <sz val="10"/>
      <color theme="1"/>
      <name val="Calibri"/>
      <family val="2"/>
      <scheme val="minor"/>
    </font>
    <font>
      <i/>
      <sz val="14"/>
      <color theme="1"/>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7" tint="-0.24994659260841701"/>
        <bgColor indexed="64"/>
      </patternFill>
    </fill>
    <fill>
      <patternFill patternType="solid">
        <fgColor theme="6" tint="0.79998168889431442"/>
        <bgColor indexed="64"/>
      </patternFill>
    </fill>
    <fill>
      <patternFill patternType="solid">
        <fgColor theme="6" tint="-0.24994659260841701"/>
        <bgColor indexed="64"/>
      </patternFill>
    </fill>
    <fill>
      <patternFill patternType="solid">
        <fgColor theme="6" tint="0.39994506668294322"/>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6"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right/>
      <top/>
      <bottom/>
      <diagonal style="medium">
        <color auto="1"/>
      </diagonal>
    </border>
    <border>
      <left/>
      <right/>
      <top style="medium">
        <color indexed="64"/>
      </top>
      <bottom style="medium">
        <color indexed="64"/>
      </bottom>
      <diagonal/>
    </border>
  </borders>
  <cellStyleXfs count="1">
    <xf numFmtId="0" fontId="0" fillId="0" borderId="0"/>
  </cellStyleXfs>
  <cellXfs count="205">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left" vertical="center" wrapText="1"/>
    </xf>
    <xf numFmtId="0" fontId="2" fillId="0" borderId="0" xfId="0" applyFont="1" applyAlignment="1">
      <alignment vertical="center"/>
    </xf>
    <xf numFmtId="0" fontId="2" fillId="0" borderId="0" xfId="0" applyFont="1"/>
    <xf numFmtId="0" fontId="3" fillId="0" borderId="0" xfId="0" applyFont="1" applyAlignment="1">
      <alignment vertical="center"/>
    </xf>
    <xf numFmtId="0" fontId="9" fillId="0" borderId="0" xfId="0" applyFont="1"/>
    <xf numFmtId="10" fontId="0" fillId="3" borderId="1" xfId="0" applyNumberFormat="1" applyFill="1" applyBorder="1" applyAlignment="1">
      <alignment horizontal="center"/>
    </xf>
    <xf numFmtId="0" fontId="0" fillId="0" borderId="0" xfId="0" applyFill="1" applyAlignment="1">
      <alignment horizontal="center"/>
    </xf>
    <xf numFmtId="0" fontId="0" fillId="5" borderId="0" xfId="0" applyFill="1"/>
    <xf numFmtId="0" fontId="7" fillId="5" borderId="0" xfId="0" applyFont="1" applyFill="1"/>
    <xf numFmtId="0" fontId="0" fillId="5" borderId="1" xfId="0" applyFill="1" applyBorder="1"/>
    <xf numFmtId="0" fontId="0" fillId="5" borderId="0" xfId="0" applyFill="1" applyBorder="1"/>
    <xf numFmtId="0" fontId="0" fillId="5" borderId="0" xfId="0" applyFill="1" applyAlignment="1">
      <alignment wrapText="1"/>
    </xf>
    <xf numFmtId="0" fontId="0" fillId="5" borderId="1" xfId="0" applyFill="1" applyBorder="1" applyAlignment="1">
      <alignment horizontal="left"/>
    </xf>
    <xf numFmtId="1" fontId="0" fillId="5" borderId="1" xfId="0" applyNumberFormat="1" applyFill="1" applyBorder="1" applyAlignment="1">
      <alignment horizontal="center"/>
    </xf>
    <xf numFmtId="0" fontId="0" fillId="5" borderId="1" xfId="0" applyFill="1" applyBorder="1" applyAlignment="1">
      <alignment horizontal="center"/>
    </xf>
    <xf numFmtId="0" fontId="0" fillId="5" borderId="0" xfId="0" applyFill="1" applyAlignment="1">
      <alignment horizontal="center"/>
    </xf>
    <xf numFmtId="10" fontId="0" fillId="5" borderId="1" xfId="0" applyNumberFormat="1" applyFill="1" applyBorder="1" applyAlignment="1">
      <alignment horizontal="center"/>
    </xf>
    <xf numFmtId="0" fontId="0" fillId="5" borderId="0" xfId="0" applyFill="1" applyAlignment="1">
      <alignment horizontal="center" wrapText="1"/>
    </xf>
    <xf numFmtId="0" fontId="0" fillId="5" borderId="2" xfId="0" applyFill="1" applyBorder="1"/>
    <xf numFmtId="10" fontId="0" fillId="5" borderId="2" xfId="0" applyNumberFormat="1" applyFill="1" applyBorder="1" applyAlignment="1">
      <alignment horizontal="center"/>
    </xf>
    <xf numFmtId="0" fontId="4" fillId="5" borderId="0" xfId="0" applyFont="1" applyFill="1" applyAlignment="1">
      <alignment horizontal="center"/>
    </xf>
    <xf numFmtId="0" fontId="4" fillId="5" borderId="0" xfId="0" applyFont="1" applyFill="1" applyAlignment="1">
      <alignment horizontal="center" wrapText="1"/>
    </xf>
    <xf numFmtId="0" fontId="4" fillId="5" borderId="0" xfId="0" applyFont="1" applyFill="1"/>
    <xf numFmtId="3" fontId="0" fillId="5" borderId="1" xfId="0" applyNumberFormat="1" applyFill="1" applyBorder="1" applyAlignment="1">
      <alignment horizontal="center"/>
    </xf>
    <xf numFmtId="10" fontId="0" fillId="5" borderId="0" xfId="0" applyNumberFormat="1" applyFill="1"/>
    <xf numFmtId="3" fontId="0" fillId="5" borderId="0" xfId="0" applyNumberFormat="1" applyFill="1"/>
    <xf numFmtId="0" fontId="0" fillId="6" borderId="0" xfId="0" applyFill="1"/>
    <xf numFmtId="0" fontId="0" fillId="6" borderId="0" xfId="0" applyFill="1" applyAlignment="1">
      <alignment horizontal="center" wrapText="1"/>
    </xf>
    <xf numFmtId="0" fontId="0" fillId="5" borderId="0" xfId="0" applyFill="1" applyAlignment="1">
      <alignment horizontal="right"/>
    </xf>
    <xf numFmtId="0" fontId="0" fillId="5" borderId="1" xfId="0" applyFill="1" applyBorder="1" applyAlignment="1">
      <alignment vertical="center" wrapText="1"/>
    </xf>
    <xf numFmtId="0" fontId="0" fillId="5" borderId="1" xfId="0" applyFill="1" applyBorder="1" applyAlignment="1">
      <alignment horizontal="center" vertical="center"/>
    </xf>
    <xf numFmtId="10" fontId="0" fillId="4" borderId="1" xfId="0" applyNumberFormat="1" applyFill="1" applyBorder="1" applyAlignment="1">
      <alignment horizontal="center"/>
    </xf>
    <xf numFmtId="10" fontId="0" fillId="7" borderId="1" xfId="0" applyNumberFormat="1" applyFill="1" applyBorder="1" applyAlignment="1">
      <alignment horizontal="center"/>
    </xf>
    <xf numFmtId="0" fontId="0" fillId="0" borderId="6" xfId="0" applyBorder="1"/>
    <xf numFmtId="0" fontId="0" fillId="0" borderId="0" xfId="0" applyBorder="1"/>
    <xf numFmtId="0" fontId="0" fillId="0" borderId="7" xfId="0" applyBorder="1"/>
    <xf numFmtId="3" fontId="10" fillId="0" borderId="14" xfId="0" applyNumberFormat="1" applyFont="1" applyBorder="1"/>
    <xf numFmtId="3" fontId="10" fillId="0" borderId="16" xfId="0" applyNumberFormat="1" applyFont="1" applyBorder="1"/>
    <xf numFmtId="1" fontId="10" fillId="0" borderId="14" xfId="0" applyNumberFormat="1" applyFont="1" applyBorder="1"/>
    <xf numFmtId="0" fontId="6" fillId="0" borderId="0" xfId="0" applyFont="1" applyBorder="1" applyAlignment="1">
      <alignment horizontal="center"/>
    </xf>
    <xf numFmtId="0" fontId="10" fillId="0" borderId="0" xfId="0" quotePrefix="1" applyFont="1" applyBorder="1" applyAlignment="1">
      <alignment horizontal="center"/>
    </xf>
    <xf numFmtId="3" fontId="10" fillId="0" borderId="0" xfId="0" applyNumberFormat="1" applyFont="1" applyBorder="1"/>
    <xf numFmtId="0" fontId="5" fillId="0" borderId="0" xfId="0" applyFont="1" applyFill="1" applyBorder="1" applyAlignment="1">
      <alignment horizontal="center"/>
    </xf>
    <xf numFmtId="0" fontId="10" fillId="0" borderId="13" xfId="0" applyFont="1" applyBorder="1" applyAlignment="1">
      <alignment horizontal="center"/>
    </xf>
    <xf numFmtId="0" fontId="10" fillId="0" borderId="15" xfId="0" applyFont="1" applyBorder="1" applyAlignment="1">
      <alignment horizontal="center"/>
    </xf>
    <xf numFmtId="3" fontId="11" fillId="0" borderId="0" xfId="0" applyNumberFormat="1" applyFont="1" applyBorder="1" applyAlignment="1">
      <alignment horizontal="center"/>
    </xf>
    <xf numFmtId="0" fontId="5" fillId="0" borderId="0" xfId="0" applyFont="1" applyBorder="1" applyAlignment="1">
      <alignment horizontal="center"/>
    </xf>
    <xf numFmtId="0" fontId="8" fillId="0" borderId="0" xfId="0" applyFont="1" applyAlignment="1">
      <alignment horizontal="center"/>
    </xf>
    <xf numFmtId="0" fontId="9" fillId="0" borderId="0" xfId="0" applyFont="1" applyAlignment="1">
      <alignment horizontal="center"/>
    </xf>
    <xf numFmtId="10" fontId="0" fillId="5" borderId="24" xfId="0" applyNumberFormat="1" applyFill="1" applyBorder="1"/>
    <xf numFmtId="1" fontId="0" fillId="0" borderId="1" xfId="0" applyNumberFormat="1" applyBorder="1"/>
    <xf numFmtId="1" fontId="0" fillId="0" borderId="1" xfId="0" applyNumberFormat="1" applyBorder="1" applyAlignment="1"/>
    <xf numFmtId="0" fontId="4" fillId="0" borderId="11" xfId="0" applyFont="1" applyBorder="1"/>
    <xf numFmtId="0" fontId="4" fillId="0" borderId="17" xfId="0" applyFont="1" applyBorder="1" applyAlignment="1">
      <alignment horizontal="center"/>
    </xf>
    <xf numFmtId="0" fontId="4" fillId="0" borderId="12" xfId="0" applyFont="1" applyBorder="1" applyAlignment="1">
      <alignment horizontal="center"/>
    </xf>
    <xf numFmtId="0" fontId="0" fillId="0" borderId="13" xfId="0" applyFill="1" applyBorder="1"/>
    <xf numFmtId="0" fontId="0" fillId="0" borderId="14" xfId="0" applyBorder="1"/>
    <xf numFmtId="0" fontId="0" fillId="0" borderId="13" xfId="0" applyFill="1" applyBorder="1" applyAlignment="1"/>
    <xf numFmtId="0" fontId="0" fillId="0" borderId="14" xfId="0" applyBorder="1" applyAlignment="1"/>
    <xf numFmtId="0" fontId="0" fillId="0" borderId="15" xfId="0" applyFill="1" applyBorder="1"/>
    <xf numFmtId="1" fontId="0" fillId="0" borderId="18" xfId="0" applyNumberFormat="1" applyBorder="1"/>
    <xf numFmtId="0" fontId="0" fillId="0" borderId="16" xfId="0" applyBorder="1"/>
    <xf numFmtId="3" fontId="0" fillId="0" borderId="14" xfId="0" applyNumberFormat="1" applyBorder="1"/>
    <xf numFmtId="3" fontId="0" fillId="0" borderId="14" xfId="0" applyNumberFormat="1" applyBorder="1" applyAlignment="1"/>
    <xf numFmtId="3" fontId="0" fillId="0" borderId="16" xfId="0" applyNumberFormat="1" applyBorder="1"/>
    <xf numFmtId="10" fontId="12" fillId="0" borderId="0" xfId="0" applyNumberFormat="1" applyFont="1" applyFill="1" applyBorder="1" applyAlignment="1"/>
    <xf numFmtId="0" fontId="0" fillId="0" borderId="0" xfId="0" applyFill="1"/>
    <xf numFmtId="0" fontId="6" fillId="0" borderId="0" xfId="0" applyFont="1" applyAlignment="1"/>
    <xf numFmtId="0" fontId="0" fillId="9" borderId="0" xfId="0" applyFill="1"/>
    <xf numFmtId="3" fontId="0" fillId="2" borderId="1" xfId="0" applyNumberFormat="1" applyFill="1" applyBorder="1" applyProtection="1">
      <protection locked="0"/>
    </xf>
    <xf numFmtId="0" fontId="0" fillId="2" borderId="1" xfId="0" applyNumberFormat="1" applyFill="1" applyBorder="1" applyProtection="1">
      <protection locked="0"/>
    </xf>
    <xf numFmtId="0" fontId="0" fillId="5" borderId="27" xfId="0" applyFill="1" applyBorder="1"/>
    <xf numFmtId="0" fontId="0" fillId="10" borderId="0" xfId="0" applyFill="1"/>
    <xf numFmtId="0" fontId="14" fillId="10" borderId="0" xfId="0" applyFont="1" applyFill="1"/>
    <xf numFmtId="0" fontId="9" fillId="10" borderId="0" xfId="0" applyFont="1" applyFill="1"/>
    <xf numFmtId="0" fontId="0" fillId="0" borderId="9" xfId="0" applyBorder="1"/>
    <xf numFmtId="0" fontId="0" fillId="0" borderId="0" xfId="0" applyAlignment="1">
      <alignment horizontal="right"/>
    </xf>
    <xf numFmtId="3" fontId="0" fillId="2" borderId="1" xfId="0" applyNumberFormat="1" applyFill="1" applyBorder="1" applyAlignment="1" applyProtection="1">
      <alignment horizontal="center" vertical="center"/>
      <protection locked="0"/>
    </xf>
    <xf numFmtId="0" fontId="0" fillId="0" borderId="0" xfId="0" applyAlignment="1">
      <alignment horizontal="center"/>
    </xf>
    <xf numFmtId="0" fontId="0" fillId="0" borderId="3" xfId="0" applyBorder="1" applyAlignment="1">
      <alignment horizontal="right"/>
    </xf>
    <xf numFmtId="0" fontId="0" fillId="0" borderId="4" xfId="0" applyBorder="1"/>
    <xf numFmtId="0" fontId="0" fillId="0" borderId="5" xfId="0" applyBorder="1"/>
    <xf numFmtId="0" fontId="0" fillId="0" borderId="6" xfId="0" applyBorder="1" applyAlignment="1">
      <alignment horizontal="right"/>
    </xf>
    <xf numFmtId="0" fontId="0" fillId="0" borderId="8" xfId="0" applyBorder="1" applyAlignment="1">
      <alignment horizontal="right"/>
    </xf>
    <xf numFmtId="0" fontId="0" fillId="0" borderId="10" xfId="0" applyBorder="1"/>
    <xf numFmtId="0" fontId="0" fillId="0" borderId="8" xfId="0" applyBorder="1"/>
    <xf numFmtId="0" fontId="0" fillId="0" borderId="0" xfId="0" applyAlignment="1">
      <alignment wrapText="1"/>
    </xf>
    <xf numFmtId="0" fontId="2" fillId="0" borderId="0" xfId="0" applyFont="1" applyAlignment="1">
      <alignment vertical="center" wrapText="1"/>
    </xf>
    <xf numFmtId="0" fontId="2" fillId="0" borderId="0" xfId="0" applyFont="1" applyFill="1"/>
    <xf numFmtId="0" fontId="11" fillId="0" borderId="0" xfId="0" applyFont="1" applyAlignment="1">
      <alignment wrapText="1"/>
    </xf>
    <xf numFmtId="0" fontId="20" fillId="0" borderId="0" xfId="0" applyFont="1" applyAlignment="1">
      <alignment horizontal="center" wrapText="1"/>
    </xf>
    <xf numFmtId="0" fontId="11" fillId="3" borderId="0" xfId="0" applyFont="1" applyFill="1" applyBorder="1" applyAlignment="1">
      <alignment vertical="center" wrapText="1"/>
    </xf>
    <xf numFmtId="0" fontId="6" fillId="0" borderId="0" xfId="0" applyFont="1" applyAlignment="1">
      <alignment vertical="center"/>
    </xf>
    <xf numFmtId="0" fontId="0" fillId="0" borderId="0" xfId="0" applyFont="1"/>
    <xf numFmtId="0" fontId="0" fillId="0" borderId="0" xfId="0" applyFont="1" applyAlignment="1">
      <alignment vertical="center" wrapText="1"/>
    </xf>
    <xf numFmtId="0" fontId="10" fillId="0" borderId="0" xfId="0" applyFont="1" applyAlignment="1">
      <alignment vertical="center" wrapText="1"/>
    </xf>
    <xf numFmtId="0" fontId="4" fillId="0" borderId="0" xfId="0" applyFont="1" applyAlignment="1">
      <alignment horizontal="right" vertical="center"/>
    </xf>
    <xf numFmtId="0" fontId="19" fillId="0" borderId="0" xfId="0" applyFont="1" applyAlignment="1">
      <alignment vertical="center" wrapText="1"/>
    </xf>
    <xf numFmtId="0" fontId="21" fillId="0" borderId="0" xfId="0" applyFont="1" applyAlignment="1">
      <alignment vertical="center" wrapText="1"/>
    </xf>
    <xf numFmtId="0" fontId="0" fillId="0" borderId="0" xfId="0" applyFont="1" applyAlignment="1">
      <alignment vertical="center"/>
    </xf>
    <xf numFmtId="0" fontId="19" fillId="0" borderId="0" xfId="0" applyFont="1" applyAlignment="1">
      <alignment horizontal="justify" vertical="center" wrapText="1"/>
    </xf>
    <xf numFmtId="0" fontId="5" fillId="0" borderId="0" xfId="0" applyFont="1" applyAlignment="1">
      <alignment vertical="center" wrapText="1"/>
    </xf>
    <xf numFmtId="0" fontId="7" fillId="0" borderId="0" xfId="0" applyFont="1"/>
    <xf numFmtId="0" fontId="19" fillId="0" borderId="0" xfId="0" applyFont="1" applyAlignment="1">
      <alignment vertical="top" wrapText="1"/>
    </xf>
    <xf numFmtId="0" fontId="19" fillId="0" borderId="0" xfId="0" applyFont="1" applyAlignment="1"/>
    <xf numFmtId="0" fontId="19" fillId="0" borderId="0" xfId="0" applyFont="1" applyAlignment="1">
      <alignment horizontal="left" vertical="top" wrapText="1"/>
    </xf>
    <xf numFmtId="0" fontId="19" fillId="0" borderId="0" xfId="0" applyFont="1" applyAlignment="1">
      <alignment horizontal="left" vertical="center" wrapText="1"/>
    </xf>
    <xf numFmtId="0" fontId="19" fillId="0" borderId="0" xfId="0" applyFont="1" applyAlignment="1">
      <alignment horizontal="left" wrapText="1"/>
    </xf>
    <xf numFmtId="0" fontId="6" fillId="0" borderId="0" xfId="0" applyFont="1" applyAlignment="1">
      <alignment horizontal="center" vertical="center"/>
    </xf>
    <xf numFmtId="0" fontId="11" fillId="0" borderId="0" xfId="0" applyFont="1" applyAlignment="1">
      <alignment horizontal="center" vertical="center" wrapText="1"/>
    </xf>
    <xf numFmtId="0" fontId="15" fillId="10" borderId="0" xfId="0" applyFont="1" applyFill="1" applyAlignment="1">
      <alignment horizontal="center"/>
    </xf>
    <xf numFmtId="0" fontId="9" fillId="5" borderId="0" xfId="0" applyFont="1" applyFill="1" applyAlignment="1">
      <alignment horizontal="right"/>
    </xf>
    <xf numFmtId="0" fontId="9" fillId="5" borderId="0" xfId="0" applyFont="1" applyFill="1" applyAlignment="1">
      <alignment horizontal="center" vertical="center" wrapText="1"/>
    </xf>
    <xf numFmtId="0" fontId="9" fillId="5" borderId="3" xfId="0" applyFont="1" applyFill="1" applyBorder="1" applyAlignment="1">
      <alignment horizontal="center" wrapText="1"/>
    </xf>
    <xf numFmtId="0" fontId="9" fillId="5" borderId="4" xfId="0" applyFont="1" applyFill="1" applyBorder="1" applyAlignment="1">
      <alignment horizontal="center" wrapText="1"/>
    </xf>
    <xf numFmtId="0" fontId="9" fillId="5" borderId="5" xfId="0" applyFont="1" applyFill="1" applyBorder="1" applyAlignment="1">
      <alignment horizontal="center" wrapText="1"/>
    </xf>
    <xf numFmtId="0" fontId="9" fillId="5" borderId="6" xfId="0" applyFont="1" applyFill="1" applyBorder="1" applyAlignment="1">
      <alignment horizontal="center" wrapText="1"/>
    </xf>
    <xf numFmtId="0" fontId="9" fillId="5" borderId="0" xfId="0" applyFont="1" applyFill="1" applyBorder="1" applyAlignment="1">
      <alignment horizontal="center" wrapText="1"/>
    </xf>
    <xf numFmtId="0" fontId="9" fillId="5" borderId="7" xfId="0" applyFont="1" applyFill="1" applyBorder="1" applyAlignment="1">
      <alignment horizontal="center" wrapText="1"/>
    </xf>
    <xf numFmtId="0" fontId="9" fillId="5" borderId="8" xfId="0" applyFont="1" applyFill="1" applyBorder="1" applyAlignment="1">
      <alignment horizontal="center" wrapText="1"/>
    </xf>
    <xf numFmtId="0" fontId="9" fillId="5" borderId="9" xfId="0" applyFont="1" applyFill="1" applyBorder="1" applyAlignment="1">
      <alignment horizontal="center" wrapText="1"/>
    </xf>
    <xf numFmtId="0" fontId="9" fillId="5" borderId="10" xfId="0" applyFont="1" applyFill="1" applyBorder="1" applyAlignment="1">
      <alignment horizontal="center" wrapText="1"/>
    </xf>
    <xf numFmtId="0" fontId="0" fillId="5" borderId="1" xfId="0" applyFill="1" applyBorder="1" applyAlignment="1">
      <alignment horizontal="center" vertical="center"/>
    </xf>
    <xf numFmtId="0" fontId="16" fillId="10" borderId="0" xfId="0" applyFont="1" applyFill="1" applyAlignment="1">
      <alignment horizontal="center"/>
    </xf>
    <xf numFmtId="0" fontId="17" fillId="10" borderId="0" xfId="0" applyFont="1" applyFill="1" applyAlignment="1">
      <alignment horizontal="center"/>
    </xf>
    <xf numFmtId="10" fontId="0" fillId="5" borderId="1" xfId="0" applyNumberFormat="1" applyFill="1" applyBorder="1" applyAlignment="1">
      <alignment horizontal="center"/>
    </xf>
    <xf numFmtId="0" fontId="9" fillId="5" borderId="0" xfId="0" applyFont="1" applyFill="1" applyAlignment="1">
      <alignment horizontal="center"/>
    </xf>
    <xf numFmtId="0" fontId="4" fillId="5" borderId="0" xfId="0" applyFont="1" applyFill="1" applyAlignment="1">
      <alignment horizontal="center" wrapText="1"/>
    </xf>
    <xf numFmtId="0" fontId="0" fillId="0" borderId="13" xfId="0" applyFill="1" applyBorder="1" applyAlignment="1"/>
    <xf numFmtId="1" fontId="0" fillId="0" borderId="1" xfId="0" applyNumberFormat="1" applyBorder="1" applyAlignment="1"/>
    <xf numFmtId="0" fontId="0" fillId="4" borderId="0" xfId="0" applyFill="1" applyAlignment="1">
      <alignment horizontal="center"/>
    </xf>
    <xf numFmtId="0" fontId="9" fillId="0" borderId="0" xfId="0" applyFont="1" applyAlignment="1">
      <alignment horizontal="center" wrapText="1"/>
    </xf>
    <xf numFmtId="3" fontId="0" fillId="0" borderId="14" xfId="0" applyNumberFormat="1" applyBorder="1" applyAlignment="1"/>
    <xf numFmtId="0" fontId="10" fillId="0" borderId="13" xfId="0" applyFont="1" applyBorder="1" applyAlignment="1">
      <alignment horizontal="center"/>
    </xf>
    <xf numFmtId="0" fontId="10" fillId="0" borderId="1" xfId="0" applyFont="1" applyBorder="1" applyAlignment="1">
      <alignment horizontal="center"/>
    </xf>
    <xf numFmtId="0" fontId="10" fillId="0" borderId="15" xfId="0" applyFont="1" applyBorder="1" applyAlignment="1">
      <alignment horizontal="center"/>
    </xf>
    <xf numFmtId="0" fontId="10" fillId="0" borderId="18" xfId="0" applyFont="1" applyBorder="1" applyAlignment="1">
      <alignment horizontal="center"/>
    </xf>
    <xf numFmtId="0" fontId="13" fillId="0" borderId="4" xfId="0" applyFont="1" applyBorder="1" applyAlignment="1">
      <alignment horizontal="center"/>
    </xf>
    <xf numFmtId="10" fontId="12" fillId="4" borderId="0" xfId="0" applyNumberFormat="1" applyFont="1" applyFill="1" applyBorder="1" applyAlignment="1">
      <alignment horizontal="center"/>
    </xf>
    <xf numFmtId="0" fontId="5" fillId="0" borderId="6"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10" fillId="0" borderId="8" xfId="0" quotePrefix="1" applyFont="1" applyBorder="1" applyAlignment="1">
      <alignment horizontal="center" vertical="center"/>
    </xf>
    <xf numFmtId="0" fontId="10" fillId="0" borderId="9" xfId="0" quotePrefix="1" applyFont="1" applyBorder="1" applyAlignment="1">
      <alignment horizontal="center" vertical="center"/>
    </xf>
    <xf numFmtId="0" fontId="10" fillId="0" borderId="10" xfId="0" quotePrefix="1" applyFont="1" applyBorder="1" applyAlignment="1">
      <alignment horizontal="center" vertic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7" xfId="0" applyFont="1" applyBorder="1" applyAlignment="1">
      <alignment horizontal="center"/>
    </xf>
    <xf numFmtId="0" fontId="5" fillId="4" borderId="13" xfId="0" applyFont="1" applyFill="1" applyBorder="1" applyAlignment="1">
      <alignment horizontal="center"/>
    </xf>
    <xf numFmtId="0" fontId="5" fillId="4" borderId="14" xfId="0" applyFont="1" applyFill="1" applyBorder="1" applyAlignment="1">
      <alignment horizontal="center"/>
    </xf>
    <xf numFmtId="0" fontId="5" fillId="4" borderId="1" xfId="0" applyFont="1" applyFill="1" applyBorder="1" applyAlignment="1">
      <alignment horizontal="center"/>
    </xf>
    <xf numFmtId="0" fontId="10" fillId="0" borderId="22" xfId="0" applyFont="1" applyBorder="1" applyAlignment="1">
      <alignment horizontal="center"/>
    </xf>
    <xf numFmtId="0" fontId="10" fillId="0" borderId="2" xfId="0" applyFont="1" applyBorder="1" applyAlignment="1">
      <alignment horizontal="center"/>
    </xf>
    <xf numFmtId="0" fontId="10" fillId="0" borderId="23"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0" fillId="4" borderId="13" xfId="0" applyFill="1" applyBorder="1" applyAlignment="1">
      <alignment horizontal="center"/>
    </xf>
    <xf numFmtId="0" fontId="0" fillId="4" borderId="1" xfId="0" applyFill="1" applyBorder="1" applyAlignment="1">
      <alignment horizontal="center"/>
    </xf>
    <xf numFmtId="0" fontId="0" fillId="4" borderId="14" xfId="0" applyFill="1" applyBorder="1" applyAlignment="1">
      <alignment horizontal="center"/>
    </xf>
    <xf numFmtId="0" fontId="9" fillId="0" borderId="0" xfId="0" applyFont="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3" fontId="11" fillId="0" borderId="6" xfId="0" applyNumberFormat="1" applyFont="1" applyBorder="1" applyAlignment="1">
      <alignment horizontal="center"/>
    </xf>
    <xf numFmtId="3" fontId="11" fillId="0" borderId="0" xfId="0" applyNumberFormat="1" applyFont="1" applyBorder="1" applyAlignment="1">
      <alignment horizontal="center"/>
    </xf>
    <xf numFmtId="3" fontId="11" fillId="0" borderId="7" xfId="0" applyNumberFormat="1" applyFont="1" applyBorder="1" applyAlignment="1">
      <alignment horizontal="center"/>
    </xf>
    <xf numFmtId="1" fontId="0" fillId="0" borderId="25" xfId="0" applyNumberFormat="1" applyBorder="1" applyAlignment="1"/>
    <xf numFmtId="1" fontId="0" fillId="0" borderId="26" xfId="0" applyNumberFormat="1" applyBorder="1" applyAlignment="1"/>
    <xf numFmtId="0" fontId="0" fillId="0" borderId="14" xfId="0" applyBorder="1" applyAlignment="1"/>
    <xf numFmtId="0" fontId="0" fillId="0" borderId="0" xfId="0" applyAlignment="1"/>
    <xf numFmtId="0" fontId="6"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0" fillId="7" borderId="0" xfId="0" applyFill="1" applyAlignment="1">
      <alignment horizontal="center"/>
    </xf>
    <xf numFmtId="0" fontId="0" fillId="8" borderId="0" xfId="0" applyFill="1" applyAlignment="1">
      <alignment horizontal="center"/>
    </xf>
    <xf numFmtId="0" fontId="5" fillId="7" borderId="13" xfId="0" applyFont="1" applyFill="1" applyBorder="1" applyAlignment="1">
      <alignment horizontal="center"/>
    </xf>
    <xf numFmtId="0" fontId="5" fillId="7" borderId="14" xfId="0" applyFont="1" applyFill="1" applyBorder="1" applyAlignment="1">
      <alignment horizontal="center"/>
    </xf>
    <xf numFmtId="0" fontId="0" fillId="7" borderId="13" xfId="0" applyFill="1" applyBorder="1" applyAlignment="1">
      <alignment horizontal="center"/>
    </xf>
    <xf numFmtId="0" fontId="0" fillId="7" borderId="1" xfId="0" applyFill="1" applyBorder="1" applyAlignment="1">
      <alignment horizontal="center"/>
    </xf>
    <xf numFmtId="0" fontId="0" fillId="7" borderId="14" xfId="0" applyFill="1" applyBorder="1" applyAlignment="1">
      <alignment horizontal="center"/>
    </xf>
    <xf numFmtId="10" fontId="12" fillId="7" borderId="0" xfId="0" applyNumberFormat="1" applyFont="1" applyFill="1" applyBorder="1" applyAlignment="1">
      <alignment horizontal="center"/>
    </xf>
    <xf numFmtId="10" fontId="12" fillId="8" borderId="0" xfId="0" applyNumberFormat="1" applyFont="1" applyFill="1" applyBorder="1" applyAlignment="1">
      <alignment horizontal="center"/>
    </xf>
    <xf numFmtId="0" fontId="5" fillId="7" borderId="1" xfId="0" applyFont="1" applyFill="1" applyBorder="1" applyAlignment="1">
      <alignment horizontal="center"/>
    </xf>
    <xf numFmtId="0" fontId="0" fillId="3" borderId="0" xfId="0" applyFill="1" applyAlignment="1">
      <alignment horizontal="center"/>
    </xf>
    <xf numFmtId="0" fontId="5" fillId="3" borderId="13" xfId="0" applyFont="1" applyFill="1" applyBorder="1" applyAlignment="1">
      <alignment horizontal="center"/>
    </xf>
    <xf numFmtId="0" fontId="5" fillId="3" borderId="14" xfId="0" applyFont="1" applyFill="1" applyBorder="1" applyAlignment="1">
      <alignment horizontal="center"/>
    </xf>
    <xf numFmtId="0" fontId="0" fillId="3" borderId="13" xfId="0" applyFill="1" applyBorder="1" applyAlignment="1">
      <alignment horizontal="center"/>
    </xf>
    <xf numFmtId="0" fontId="0" fillId="3" borderId="1" xfId="0" applyFill="1" applyBorder="1" applyAlignment="1">
      <alignment horizontal="center"/>
    </xf>
    <xf numFmtId="0" fontId="0" fillId="3" borderId="14" xfId="0" applyFill="1" applyBorder="1" applyAlignment="1">
      <alignment horizontal="center"/>
    </xf>
    <xf numFmtId="10" fontId="12" fillId="3" borderId="0" xfId="0" applyNumberFormat="1" applyFont="1" applyFill="1" applyBorder="1" applyAlignment="1">
      <alignment horizontal="center"/>
    </xf>
    <xf numFmtId="0" fontId="5" fillId="3" borderId="1" xfId="0" applyFont="1" applyFill="1" applyBorder="1" applyAlignment="1">
      <alignment horizontal="center"/>
    </xf>
    <xf numFmtId="0" fontId="11" fillId="0" borderId="0" xfId="0" applyFont="1" applyAlignment="1">
      <alignment horizontal="center"/>
    </xf>
    <xf numFmtId="0" fontId="0" fillId="0" borderId="0" xfId="0" applyAlignment="1">
      <alignment horizontal="center"/>
    </xf>
    <xf numFmtId="0" fontId="18" fillId="0" borderId="0" xfId="0" applyFont="1" applyAlignment="1">
      <alignment horizontal="center"/>
    </xf>
    <xf numFmtId="0" fontId="0" fillId="2" borderId="28" xfId="0" applyFill="1" applyBorder="1" applyProtection="1">
      <protection locked="0"/>
    </xf>
  </cellXfs>
  <cellStyles count="1">
    <cellStyle name="Normal" xfId="0" builtinId="0"/>
  </cellStyles>
  <dxfs count="1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auto="1"/>
      </font>
      <fill>
        <patternFill>
          <bgColor theme="7" tint="-0.24994659260841701"/>
        </patternFill>
      </fill>
    </dxf>
    <dxf>
      <fill>
        <patternFill>
          <bgColor theme="0" tint="-0.14996795556505021"/>
        </patternFill>
      </fill>
    </dxf>
    <dxf>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2514599</xdr:colOff>
      <xdr:row>0</xdr:row>
      <xdr:rowOff>171450</xdr:rowOff>
    </xdr:from>
    <xdr:to>
      <xdr:col>0</xdr:col>
      <xdr:colOff>4861559</xdr:colOff>
      <xdr:row>5</xdr:row>
      <xdr:rowOff>152400</xdr:rowOff>
    </xdr:to>
    <xdr:pic>
      <xdr:nvPicPr>
        <xdr:cNvPr id="2" name="Picture 1">
          <a:extLst>
            <a:ext uri="{FF2B5EF4-FFF2-40B4-BE49-F238E27FC236}">
              <a16:creationId xmlns:a16="http://schemas.microsoft.com/office/drawing/2014/main" id="{A1AEC04F-45FB-4773-9A8F-BE61441EC5E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4599" y="171450"/>
          <a:ext cx="235077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638175</xdr:colOff>
      <xdr:row>0</xdr:row>
      <xdr:rowOff>57150</xdr:rowOff>
    </xdr:from>
    <xdr:to>
      <xdr:col>5</xdr:col>
      <xdr:colOff>516418</xdr:colOff>
      <xdr:row>6</xdr:row>
      <xdr:rowOff>38100</xdr:rowOff>
    </xdr:to>
    <xdr:pic>
      <xdr:nvPicPr>
        <xdr:cNvPr id="5" name="Picture 4">
          <a:extLst>
            <a:ext uri="{FF2B5EF4-FFF2-40B4-BE49-F238E27FC236}">
              <a16:creationId xmlns:a16="http://schemas.microsoft.com/office/drawing/2014/main" id="{FC0336F1-9E32-4EDA-9FD0-CAB4B9EC23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7775" y="57150"/>
          <a:ext cx="3093883" cy="1123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24426-CA22-4BEA-B4BE-983A58AA6261}">
  <dimension ref="A1:A32"/>
  <sheetViews>
    <sheetView showGridLines="0" showRowColHeaders="0" tabSelected="1" workbookViewId="0">
      <selection activeCell="A29" sqref="A29:XFD1048576"/>
    </sheetView>
  </sheetViews>
  <sheetFormatPr defaultColWidth="0" defaultRowHeight="14.4" zeroHeight="1" x14ac:dyDescent="0.3"/>
  <cols>
    <col min="1" max="1" width="102.6640625" customWidth="1"/>
    <col min="2" max="2" width="8.88671875" hidden="1" customWidth="1"/>
    <col min="3" max="16384" width="8.88671875" hidden="1"/>
  </cols>
  <sheetData>
    <row r="1" spans="1:1" x14ac:dyDescent="0.3"/>
    <row r="2" spans="1:1" x14ac:dyDescent="0.3"/>
    <row r="3" spans="1:1" x14ac:dyDescent="0.3"/>
    <row r="4" spans="1:1" x14ac:dyDescent="0.3"/>
    <row r="5" spans="1:1" x14ac:dyDescent="0.3"/>
    <row r="6" spans="1:1" ht="50.25" customHeight="1" x14ac:dyDescent="0.3">
      <c r="A6" s="1" t="s">
        <v>0</v>
      </c>
    </row>
    <row r="7" spans="1:1" x14ac:dyDescent="0.3">
      <c r="A7" s="2" t="s">
        <v>119</v>
      </c>
    </row>
    <row r="8" spans="1:1" ht="12" customHeight="1" x14ac:dyDescent="0.3">
      <c r="A8" s="2"/>
    </row>
    <row r="9" spans="1:1" ht="118.8" x14ac:dyDescent="0.3">
      <c r="A9" s="2" t="s">
        <v>122</v>
      </c>
    </row>
    <row r="10" spans="1:1" ht="12" customHeight="1" x14ac:dyDescent="0.3">
      <c r="A10" s="2"/>
    </row>
    <row r="11" spans="1:1" ht="39.6" x14ac:dyDescent="0.3">
      <c r="A11" s="90" t="s">
        <v>120</v>
      </c>
    </row>
    <row r="12" spans="1:1" ht="12" customHeight="1" x14ac:dyDescent="0.3">
      <c r="A12" s="2"/>
    </row>
    <row r="13" spans="1:1" ht="52.8" x14ac:dyDescent="0.3">
      <c r="A13" s="3" t="s">
        <v>121</v>
      </c>
    </row>
    <row r="14" spans="1:1" ht="12" customHeight="1" x14ac:dyDescent="0.3">
      <c r="A14" s="2"/>
    </row>
    <row r="15" spans="1:1" ht="52.8" x14ac:dyDescent="0.3">
      <c r="A15" s="2" t="s">
        <v>139</v>
      </c>
    </row>
    <row r="16" spans="1:1" ht="12" customHeight="1" x14ac:dyDescent="0.3">
      <c r="A16" s="2"/>
    </row>
    <row r="17" spans="1:1" ht="26.4" x14ac:dyDescent="0.3">
      <c r="A17" s="3" t="s">
        <v>117</v>
      </c>
    </row>
    <row r="18" spans="1:1" ht="12" customHeight="1" x14ac:dyDescent="0.3">
      <c r="A18" s="2"/>
    </row>
    <row r="19" spans="1:1" x14ac:dyDescent="0.3">
      <c r="A19" s="3" t="s">
        <v>138</v>
      </c>
    </row>
    <row r="20" spans="1:1" x14ac:dyDescent="0.3">
      <c r="A20" s="2"/>
    </row>
    <row r="21" spans="1:1" x14ac:dyDescent="0.3">
      <c r="A21" s="2" t="s">
        <v>118</v>
      </c>
    </row>
    <row r="22" spans="1:1" ht="12" customHeight="1" x14ac:dyDescent="0.3">
      <c r="A22" s="2"/>
    </row>
    <row r="23" spans="1:1" x14ac:dyDescent="0.3">
      <c r="A23" s="91" t="s">
        <v>123</v>
      </c>
    </row>
    <row r="24" spans="1:1" ht="12" customHeight="1" x14ac:dyDescent="0.3"/>
    <row r="25" spans="1:1" x14ac:dyDescent="0.3">
      <c r="A25" s="5" t="s">
        <v>135</v>
      </c>
    </row>
    <row r="26" spans="1:1" ht="12" customHeight="1" x14ac:dyDescent="0.3">
      <c r="A26" s="4" t="s">
        <v>136</v>
      </c>
    </row>
    <row r="27" spans="1:1" x14ac:dyDescent="0.3">
      <c r="A27" s="5" t="s">
        <v>137</v>
      </c>
    </row>
    <row r="28" spans="1:1" ht="12" customHeight="1" x14ac:dyDescent="0.3"/>
    <row r="29" spans="1:1" ht="14.25" hidden="1" customHeight="1" x14ac:dyDescent="0.3">
      <c r="A29" s="6"/>
    </row>
    <row r="30" spans="1:1" ht="14.25" hidden="1" customHeight="1" x14ac:dyDescent="0.3"/>
    <row r="31" spans="1:1" ht="14.25" hidden="1" customHeight="1" x14ac:dyDescent="0.3"/>
    <row r="32" spans="1:1" ht="26.25" hidden="1" customHeight="1" x14ac:dyDescent="0.3"/>
  </sheetData>
  <sheetProtection algorithmName="SHA-512" hashValue="f/UhpB19S4NeEB/kGz1vSD88IuO1EKU1Ll5iyhznHazLqAaC2hBjvnn/U8EZgHv77cW5iNSaw0ZPU6osXWt9HA==" saltValue="W7jKqCmF0Jcb2mY1GZmuZw==" spinCount="100000" sheet="1" objects="1" scenarios="1" selectLockedCells="1" selectUnlockedCells="1"/>
  <pageMargins left="0.7" right="0.7" top="0.75" bottom="0.75" header="0.3" footer="0.3"/>
  <pageSetup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9CA6B-5697-4F95-A685-229F082A386D}">
  <dimension ref="A1:H30"/>
  <sheetViews>
    <sheetView showGridLines="0" showRowColHeaders="0" workbookViewId="0">
      <selection activeCell="I1" sqref="I1:XFD1048576"/>
    </sheetView>
  </sheetViews>
  <sheetFormatPr defaultColWidth="0" defaultRowHeight="14.4" zeroHeight="1" x14ac:dyDescent="0.3"/>
  <cols>
    <col min="1" max="1" width="9.109375" style="96" customWidth="1"/>
    <col min="2" max="2" width="41.5546875" style="96" customWidth="1"/>
    <col min="3" max="5" width="9.109375" style="96" customWidth="1"/>
    <col min="6" max="8" width="0" style="96" hidden="1" customWidth="1"/>
    <col min="9" max="16384" width="9.109375" style="96" hidden="1"/>
  </cols>
  <sheetData>
    <row r="1" spans="1:8" ht="18" x14ac:dyDescent="0.3">
      <c r="A1" s="111" t="s">
        <v>1</v>
      </c>
      <c r="B1" s="111"/>
      <c r="C1" s="111"/>
      <c r="D1" s="111"/>
      <c r="E1" s="111"/>
      <c r="F1" s="95"/>
      <c r="G1" s="95"/>
      <c r="H1" s="95"/>
    </row>
    <row r="2" spans="1:8" ht="18" x14ac:dyDescent="0.3">
      <c r="B2" s="95"/>
    </row>
    <row r="3" spans="1:8" ht="18" x14ac:dyDescent="0.3">
      <c r="B3" s="95"/>
    </row>
    <row r="4" spans="1:8" ht="58.5" customHeight="1" x14ac:dyDescent="0.3">
      <c r="A4" s="112" t="s">
        <v>140</v>
      </c>
      <c r="B4" s="112"/>
      <c r="C4" s="112"/>
      <c r="D4" s="112"/>
      <c r="E4" s="112"/>
      <c r="F4" s="97"/>
      <c r="G4" s="97"/>
      <c r="H4" s="97"/>
    </row>
    <row r="5" spans="1:8" ht="15.6" x14ac:dyDescent="0.3">
      <c r="B5" s="98"/>
    </row>
    <row r="6" spans="1:8" ht="27" customHeight="1" x14ac:dyDescent="0.3">
      <c r="A6" s="99" t="s">
        <v>2</v>
      </c>
      <c r="B6" s="109" t="s">
        <v>3</v>
      </c>
      <c r="C6" s="109"/>
      <c r="D6" s="109"/>
      <c r="E6" s="109"/>
      <c r="F6" s="100"/>
      <c r="G6" s="100"/>
      <c r="H6" s="100"/>
    </row>
    <row r="7" spans="1:8" x14ac:dyDescent="0.3">
      <c r="A7" s="99"/>
      <c r="B7" s="101"/>
    </row>
    <row r="8" spans="1:8" ht="27" customHeight="1" x14ac:dyDescent="0.3">
      <c r="A8" s="99" t="s">
        <v>128</v>
      </c>
      <c r="B8" s="109" t="s">
        <v>127</v>
      </c>
      <c r="C8" s="109"/>
      <c r="D8" s="109"/>
      <c r="E8" s="109"/>
    </row>
    <row r="9" spans="1:8" x14ac:dyDescent="0.3">
      <c r="A9" s="99"/>
      <c r="B9" s="101"/>
    </row>
    <row r="10" spans="1:8" ht="42" customHeight="1" x14ac:dyDescent="0.3">
      <c r="A10" s="99" t="s">
        <v>129</v>
      </c>
      <c r="B10" s="109" t="s">
        <v>107</v>
      </c>
      <c r="C10" s="109"/>
      <c r="D10" s="109"/>
      <c r="E10" s="109"/>
      <c r="F10" s="100"/>
      <c r="G10" s="100"/>
      <c r="H10" s="100"/>
    </row>
    <row r="11" spans="1:8" x14ac:dyDescent="0.3">
      <c r="A11" s="99" t="s">
        <v>130</v>
      </c>
      <c r="B11" s="101"/>
    </row>
    <row r="12" spans="1:8" ht="27" customHeight="1" x14ac:dyDescent="0.3">
      <c r="A12" s="99" t="s">
        <v>131</v>
      </c>
      <c r="B12" s="109" t="s">
        <v>108</v>
      </c>
      <c r="C12" s="109"/>
      <c r="D12" s="109"/>
      <c r="E12" s="109"/>
      <c r="F12" s="100"/>
      <c r="G12" s="100"/>
      <c r="H12" s="100"/>
    </row>
    <row r="13" spans="1:8" x14ac:dyDescent="0.3">
      <c r="A13" s="99"/>
      <c r="B13" s="103"/>
    </row>
    <row r="14" spans="1:8" ht="42" customHeight="1" x14ac:dyDescent="0.3">
      <c r="A14" s="99" t="s">
        <v>4</v>
      </c>
      <c r="B14" s="109" t="s">
        <v>109</v>
      </c>
      <c r="C14" s="109"/>
      <c r="D14" s="109"/>
      <c r="E14" s="109"/>
      <c r="F14" s="100"/>
      <c r="G14" s="100"/>
      <c r="H14" s="100"/>
    </row>
    <row r="15" spans="1:8" x14ac:dyDescent="0.3">
      <c r="A15" s="99"/>
      <c r="B15" s="101"/>
    </row>
    <row r="16" spans="1:8" ht="40.799999999999997" customHeight="1" x14ac:dyDescent="0.3">
      <c r="A16" s="99" t="s">
        <v>132</v>
      </c>
      <c r="B16" s="108" t="s">
        <v>110</v>
      </c>
      <c r="C16" s="108"/>
      <c r="D16" s="108"/>
      <c r="E16" s="108"/>
      <c r="F16" s="106"/>
      <c r="G16" s="106"/>
      <c r="H16" s="106"/>
    </row>
    <row r="17" spans="1:8" x14ac:dyDescent="0.3">
      <c r="A17" s="99"/>
      <c r="B17" s="101"/>
    </row>
    <row r="18" spans="1:8" ht="42" customHeight="1" x14ac:dyDescent="0.3">
      <c r="A18" s="99" t="s">
        <v>5</v>
      </c>
      <c r="B18" s="109" t="s">
        <v>126</v>
      </c>
      <c r="C18" s="109"/>
      <c r="D18" s="109"/>
      <c r="E18" s="109"/>
      <c r="F18" s="100"/>
      <c r="G18" s="100"/>
      <c r="H18" s="100"/>
    </row>
    <row r="19" spans="1:8" ht="15.6" x14ac:dyDescent="0.3">
      <c r="A19" s="99"/>
      <c r="B19" s="104"/>
    </row>
    <row r="20" spans="1:8" ht="27" customHeight="1" x14ac:dyDescent="0.3">
      <c r="A20" s="99" t="s">
        <v>133</v>
      </c>
      <c r="B20" s="110" t="s">
        <v>6</v>
      </c>
      <c r="C20" s="110"/>
      <c r="D20" s="110"/>
      <c r="E20" s="110"/>
      <c r="F20" s="107"/>
      <c r="G20" s="107"/>
      <c r="H20" s="107"/>
    </row>
    <row r="21" spans="1:8" x14ac:dyDescent="0.3">
      <c r="A21" s="102"/>
      <c r="B21" s="97"/>
    </row>
    <row r="22" spans="1:8" ht="42" customHeight="1" x14ac:dyDescent="0.3">
      <c r="A22" s="99" t="s">
        <v>134</v>
      </c>
      <c r="B22" s="109" t="s">
        <v>124</v>
      </c>
      <c r="C22" s="109"/>
      <c r="D22" s="109"/>
      <c r="E22" s="109"/>
      <c r="F22" s="100"/>
      <c r="G22" s="100"/>
      <c r="H22" s="100"/>
    </row>
    <row r="23" spans="1:8" x14ac:dyDescent="0.3"/>
    <row r="24" spans="1:8" x14ac:dyDescent="0.3"/>
    <row r="25" spans="1:8" x14ac:dyDescent="0.3"/>
    <row r="26" spans="1:8" x14ac:dyDescent="0.3">
      <c r="A26" s="105" t="s">
        <v>7</v>
      </c>
      <c r="B26" s="105" t="s">
        <v>125</v>
      </c>
    </row>
    <row r="27" spans="1:8" hidden="1" x14ac:dyDescent="0.3"/>
    <row r="28" spans="1:8" hidden="1" x14ac:dyDescent="0.3"/>
    <row r="29" spans="1:8" hidden="1" x14ac:dyDescent="0.3"/>
    <row r="30" spans="1:8" hidden="1" x14ac:dyDescent="0.3"/>
  </sheetData>
  <sheetProtection algorithmName="SHA-512" hashValue="UHcMu6eEsGXQUVCGCPubaBzBeGlUGfA9NiNo1NOFpgbL+5r8A3CwOipL7+/lq42KVbfyXq9QTeJQj9r/ov9cGA==" saltValue="tohATiYt5OdagqEufGKvcg==" spinCount="100000" sheet="1" objects="1" scenarios="1" selectLockedCells="1"/>
  <mergeCells count="11">
    <mergeCell ref="A1:E1"/>
    <mergeCell ref="A4:E4"/>
    <mergeCell ref="B6:E6"/>
    <mergeCell ref="B10:E10"/>
    <mergeCell ref="B12:E12"/>
    <mergeCell ref="B16:E16"/>
    <mergeCell ref="B18:E18"/>
    <mergeCell ref="B20:E20"/>
    <mergeCell ref="B22:E22"/>
    <mergeCell ref="B8:E8"/>
    <mergeCell ref="B14:E14"/>
  </mergeCells>
  <pageMargins left="0.7" right="0.7" top="0.75" bottom="0.75" header="0.3" footer="0.3"/>
  <pageSetup scale="10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BF24-C9C8-48AE-BD77-BA68069F1BBD}">
  <dimension ref="A1:R49"/>
  <sheetViews>
    <sheetView showGridLines="0" showRowColHeaders="0" zoomScaleNormal="100" workbookViewId="0">
      <selection activeCell="E17" sqref="E17"/>
    </sheetView>
  </sheetViews>
  <sheetFormatPr defaultColWidth="0" defaultRowHeight="14.4" zeroHeight="1" x14ac:dyDescent="0.3"/>
  <cols>
    <col min="1" max="1" width="2.109375" customWidth="1"/>
    <col min="2" max="2" width="2.88671875" customWidth="1"/>
    <col min="3" max="3" width="13.33203125" customWidth="1"/>
    <col min="4" max="4" width="29.6640625" customWidth="1"/>
    <col min="5" max="5" width="8.6640625" customWidth="1"/>
    <col min="6" max="6" width="2.5546875" customWidth="1"/>
    <col min="7" max="7" width="12.6640625" bestFit="1" customWidth="1"/>
    <col min="8" max="8" width="13.88671875" customWidth="1"/>
    <col min="9" max="9" width="2.5546875" customWidth="1"/>
    <col min="10" max="10" width="9.109375" customWidth="1"/>
    <col min="11" max="11" width="2.6640625" customWidth="1"/>
    <col min="12" max="12" width="14" customWidth="1"/>
    <col min="13" max="13" width="10.44140625" customWidth="1"/>
    <col min="14" max="14" width="2.109375" customWidth="1"/>
    <col min="15" max="17" width="9.109375" hidden="1" customWidth="1"/>
    <col min="18" max="18" width="0" hidden="1" customWidth="1"/>
    <col min="19" max="16384" width="9.109375" hidden="1"/>
  </cols>
  <sheetData>
    <row r="1" spans="1:14" s="75" customFormat="1" ht="18" x14ac:dyDescent="0.35">
      <c r="B1" s="113" t="s">
        <v>8</v>
      </c>
      <c r="C1" s="113"/>
      <c r="D1" s="113"/>
      <c r="E1" s="113"/>
      <c r="F1" s="113"/>
      <c r="G1" s="113"/>
      <c r="H1" s="113"/>
      <c r="I1" s="113"/>
      <c r="J1" s="113"/>
      <c r="K1" s="113"/>
      <c r="L1" s="113"/>
      <c r="M1" s="113"/>
    </row>
    <row r="2" spans="1:14" s="75" customFormat="1" x14ac:dyDescent="0.3">
      <c r="B2" s="76"/>
      <c r="C2" s="76"/>
      <c r="D2" s="76"/>
      <c r="E2" s="76"/>
      <c r="F2" s="76"/>
      <c r="G2" s="76"/>
      <c r="H2" s="76"/>
      <c r="I2" s="76"/>
      <c r="J2" s="76"/>
      <c r="K2" s="76"/>
      <c r="L2" s="76"/>
      <c r="M2" s="76"/>
    </row>
    <row r="3" spans="1:14" s="75" customFormat="1" ht="15.6" x14ac:dyDescent="0.3">
      <c r="B3" s="126" t="s">
        <v>9</v>
      </c>
      <c r="C3" s="126"/>
      <c r="D3" s="126"/>
      <c r="E3" s="126"/>
      <c r="F3" s="126"/>
      <c r="G3" s="126"/>
      <c r="H3" s="126"/>
      <c r="I3" s="126"/>
      <c r="J3" s="126"/>
      <c r="K3" s="126"/>
      <c r="L3" s="126"/>
      <c r="M3" s="126"/>
    </row>
    <row r="4" spans="1:14" s="75" customFormat="1" x14ac:dyDescent="0.3">
      <c r="B4" s="127" t="s">
        <v>43</v>
      </c>
      <c r="C4" s="127"/>
      <c r="D4" s="127"/>
      <c r="E4" s="127"/>
      <c r="F4" s="127"/>
      <c r="G4" s="127"/>
      <c r="H4" s="127"/>
      <c r="I4" s="127"/>
      <c r="J4" s="127"/>
      <c r="K4" s="127"/>
      <c r="L4" s="127"/>
      <c r="M4" s="127"/>
    </row>
    <row r="5" spans="1:14" s="75" customFormat="1" x14ac:dyDescent="0.3">
      <c r="C5" s="77"/>
    </row>
    <row r="6" spans="1:14" ht="6.75" customHeight="1" x14ac:dyDescent="0.3">
      <c r="A6" s="71"/>
      <c r="B6" s="29"/>
      <c r="C6" s="29"/>
      <c r="D6" s="29"/>
      <c r="E6" s="29"/>
      <c r="F6" s="29"/>
      <c r="G6" s="29"/>
      <c r="H6" s="29"/>
      <c r="I6" s="29"/>
      <c r="J6" s="29"/>
      <c r="K6" s="29"/>
      <c r="L6" s="30"/>
      <c r="M6" s="30"/>
      <c r="N6" s="71"/>
    </row>
    <row r="7" spans="1:14" x14ac:dyDescent="0.3">
      <c r="A7" s="71"/>
      <c r="B7" s="10"/>
      <c r="C7" s="11" t="s">
        <v>76</v>
      </c>
      <c r="D7" s="10"/>
      <c r="E7" s="10"/>
      <c r="F7" s="10"/>
      <c r="G7" s="10"/>
      <c r="H7" s="10"/>
      <c r="I7" s="10"/>
      <c r="J7" s="10"/>
      <c r="K7" s="10"/>
      <c r="L7" s="10"/>
      <c r="M7" s="10"/>
      <c r="N7" s="71"/>
    </row>
    <row r="8" spans="1:14" ht="6.75" customHeight="1" x14ac:dyDescent="0.3">
      <c r="A8" s="71"/>
      <c r="B8" s="10"/>
      <c r="C8" s="11"/>
      <c r="D8" s="10"/>
      <c r="E8" s="10"/>
      <c r="F8" s="10"/>
      <c r="G8" s="10"/>
      <c r="H8" s="10"/>
      <c r="I8" s="10"/>
      <c r="J8" s="10"/>
      <c r="K8" s="10"/>
      <c r="L8" s="10"/>
      <c r="M8" s="10"/>
      <c r="N8" s="71"/>
    </row>
    <row r="9" spans="1:14" ht="15" thickBot="1" x14ac:dyDescent="0.35">
      <c r="A9" s="71"/>
      <c r="B9" s="10"/>
      <c r="C9" s="10"/>
      <c r="D9" s="10"/>
      <c r="E9" s="10"/>
      <c r="F9" s="10"/>
      <c r="G9" s="10"/>
      <c r="H9" s="10"/>
      <c r="I9" s="10"/>
      <c r="J9" s="10"/>
      <c r="K9" s="10"/>
      <c r="L9" s="10"/>
      <c r="M9" s="10"/>
      <c r="N9" s="71"/>
    </row>
    <row r="10" spans="1:14" ht="15" customHeight="1" x14ac:dyDescent="0.3">
      <c r="A10" s="71"/>
      <c r="B10" s="10"/>
      <c r="C10" s="10" t="s">
        <v>10</v>
      </c>
      <c r="D10" s="72"/>
      <c r="E10" s="10"/>
      <c r="F10" s="116" t="s">
        <v>77</v>
      </c>
      <c r="G10" s="117"/>
      <c r="H10" s="118"/>
      <c r="I10" s="10"/>
      <c r="J10" s="10" t="s">
        <v>28</v>
      </c>
      <c r="K10" s="10"/>
      <c r="L10" s="72"/>
      <c r="M10" s="10"/>
      <c r="N10" s="71"/>
    </row>
    <row r="11" spans="1:14" x14ac:dyDescent="0.3">
      <c r="A11" s="71"/>
      <c r="B11" s="10"/>
      <c r="C11" s="10"/>
      <c r="D11" s="13"/>
      <c r="E11" s="74"/>
      <c r="F11" s="119"/>
      <c r="G11" s="120"/>
      <c r="H11" s="121"/>
      <c r="I11" s="10"/>
      <c r="J11" s="10"/>
      <c r="K11" s="10"/>
      <c r="L11" s="10"/>
      <c r="M11" s="10"/>
      <c r="N11" s="71"/>
    </row>
    <row r="12" spans="1:14" ht="15" thickBot="1" x14ac:dyDescent="0.35">
      <c r="A12" s="71"/>
      <c r="B12" s="10"/>
      <c r="C12" s="10" t="s">
        <v>27</v>
      </c>
      <c r="D12" s="72"/>
      <c r="E12" s="10"/>
      <c r="F12" s="122"/>
      <c r="G12" s="123"/>
      <c r="H12" s="124"/>
      <c r="I12" s="10"/>
      <c r="J12" s="31" t="s">
        <v>11</v>
      </c>
      <c r="K12" s="10"/>
      <c r="L12" s="73"/>
      <c r="M12" s="10"/>
      <c r="N12" s="71"/>
    </row>
    <row r="13" spans="1:14" x14ac:dyDescent="0.3">
      <c r="A13" s="71"/>
      <c r="B13" s="10"/>
      <c r="C13" s="114" t="s">
        <v>42</v>
      </c>
      <c r="D13" s="114"/>
      <c r="E13" s="10"/>
      <c r="F13" s="10"/>
      <c r="G13" s="10"/>
      <c r="H13" s="14"/>
      <c r="I13" s="14"/>
      <c r="J13" s="14"/>
      <c r="K13" s="10"/>
      <c r="L13" s="10"/>
      <c r="M13" s="10"/>
      <c r="N13" s="71"/>
    </row>
    <row r="14" spans="1:14" x14ac:dyDescent="0.3">
      <c r="A14" s="71"/>
      <c r="B14" s="10"/>
      <c r="C14" s="10"/>
      <c r="D14" s="10"/>
      <c r="E14" s="10"/>
      <c r="F14" s="10"/>
      <c r="G14" s="10"/>
      <c r="H14" s="10"/>
      <c r="I14" s="10"/>
      <c r="J14" s="10"/>
      <c r="K14" s="10"/>
      <c r="L14" s="10"/>
      <c r="M14" s="10"/>
      <c r="N14" s="71"/>
    </row>
    <row r="15" spans="1:14" ht="18.75" customHeight="1" x14ac:dyDescent="0.3">
      <c r="A15" s="71"/>
      <c r="B15" s="10"/>
      <c r="C15" s="10"/>
      <c r="D15" s="33" t="s">
        <v>12</v>
      </c>
      <c r="E15" s="80"/>
      <c r="F15" s="10"/>
      <c r="G15" s="125" t="s">
        <v>29</v>
      </c>
      <c r="H15" s="125"/>
      <c r="I15" s="125"/>
      <c r="J15" s="80"/>
      <c r="K15" s="10"/>
      <c r="L15" s="32" t="s">
        <v>36</v>
      </c>
      <c r="M15" s="80"/>
      <c r="N15" s="71"/>
    </row>
    <row r="16" spans="1:14" x14ac:dyDescent="0.3">
      <c r="A16" s="71"/>
      <c r="B16" s="10"/>
      <c r="C16" s="10"/>
      <c r="D16" s="10"/>
      <c r="E16" s="10"/>
      <c r="F16" s="10"/>
      <c r="G16" s="10"/>
      <c r="H16" s="10"/>
      <c r="I16" s="10"/>
      <c r="J16" s="10"/>
      <c r="K16" s="10"/>
      <c r="L16" s="10"/>
      <c r="M16" s="10"/>
      <c r="N16" s="71"/>
    </row>
    <row r="17" spans="1:18" ht="15" customHeight="1" x14ac:dyDescent="0.3">
      <c r="A17" s="71"/>
      <c r="B17" s="10"/>
      <c r="C17" s="10"/>
      <c r="D17" s="12" t="s">
        <v>74</v>
      </c>
      <c r="E17" s="80"/>
      <c r="F17" s="10"/>
      <c r="G17" s="10"/>
      <c r="H17" s="10"/>
      <c r="I17" s="10"/>
      <c r="J17" s="10"/>
      <c r="K17" s="10"/>
      <c r="L17" s="115" t="s">
        <v>38</v>
      </c>
      <c r="M17" s="115"/>
      <c r="N17" s="71"/>
    </row>
    <row r="18" spans="1:18" x14ac:dyDescent="0.3">
      <c r="A18" s="71"/>
      <c r="B18" s="10"/>
      <c r="C18" s="10"/>
      <c r="D18" s="10"/>
      <c r="E18" s="10"/>
      <c r="F18" s="10"/>
      <c r="G18" s="10"/>
      <c r="H18" s="10"/>
      <c r="I18" s="10"/>
      <c r="J18" s="10"/>
      <c r="K18" s="10"/>
      <c r="L18" s="115"/>
      <c r="M18" s="115"/>
      <c r="N18" s="71"/>
    </row>
    <row r="19" spans="1:18" x14ac:dyDescent="0.3">
      <c r="A19" s="71"/>
      <c r="B19" s="10"/>
      <c r="C19" s="10"/>
      <c r="D19" s="15" t="s">
        <v>30</v>
      </c>
      <c r="E19" s="16" t="e">
        <f>J15/E15</f>
        <v>#DIV/0!</v>
      </c>
      <c r="F19" s="13"/>
      <c r="G19" s="10"/>
      <c r="H19" s="10"/>
      <c r="I19" s="10"/>
      <c r="J19" s="10"/>
      <c r="K19" s="10"/>
      <c r="L19" s="115"/>
      <c r="M19" s="115"/>
      <c r="N19" s="71"/>
    </row>
    <row r="20" spans="1:18" x14ac:dyDescent="0.3">
      <c r="A20" s="71"/>
      <c r="B20" s="10"/>
      <c r="C20" s="10"/>
      <c r="D20" s="15" t="s">
        <v>31</v>
      </c>
      <c r="E20" s="17">
        <v>22</v>
      </c>
      <c r="F20" s="13"/>
      <c r="G20" s="10"/>
      <c r="H20" s="10"/>
      <c r="I20" s="10"/>
      <c r="J20" s="10"/>
      <c r="K20" s="10"/>
      <c r="L20" s="115"/>
      <c r="M20" s="115"/>
      <c r="N20" s="71"/>
    </row>
    <row r="21" spans="1:18" x14ac:dyDescent="0.3">
      <c r="A21" s="71"/>
      <c r="B21" s="10"/>
      <c r="C21" s="10"/>
      <c r="D21" s="10"/>
      <c r="E21" s="18"/>
      <c r="F21" s="10"/>
      <c r="G21" s="10"/>
      <c r="H21" s="10"/>
      <c r="I21" s="10"/>
      <c r="J21" s="10"/>
      <c r="K21" s="10"/>
      <c r="L21" s="115"/>
      <c r="M21" s="115"/>
      <c r="N21" s="71"/>
    </row>
    <row r="22" spans="1:18" x14ac:dyDescent="0.3">
      <c r="A22" s="71"/>
      <c r="B22" s="10"/>
      <c r="C22" s="10"/>
      <c r="D22" s="12" t="s">
        <v>32</v>
      </c>
      <c r="E22" s="19" t="e">
        <f>J15/M15</f>
        <v>#DIV/0!</v>
      </c>
      <c r="F22" s="10"/>
      <c r="G22" s="10"/>
      <c r="H22" s="10"/>
      <c r="I22" s="10"/>
      <c r="J22" s="10"/>
      <c r="K22" s="10"/>
      <c r="L22" s="20"/>
      <c r="M22" s="20"/>
      <c r="N22" s="71"/>
    </row>
    <row r="23" spans="1:18" ht="7.5" customHeight="1" x14ac:dyDescent="0.3">
      <c r="A23" s="71"/>
      <c r="B23" s="10"/>
      <c r="C23" s="10"/>
      <c r="D23" s="21"/>
      <c r="E23" s="22"/>
      <c r="F23" s="10"/>
      <c r="G23" s="10"/>
      <c r="H23" s="10"/>
      <c r="I23" s="10"/>
      <c r="J23" s="10"/>
      <c r="K23" s="10"/>
      <c r="L23" s="20"/>
      <c r="M23" s="20"/>
      <c r="N23" s="71"/>
    </row>
    <row r="24" spans="1:18" x14ac:dyDescent="0.3">
      <c r="A24" s="71"/>
      <c r="B24" s="10"/>
      <c r="C24" s="10"/>
      <c r="D24" s="12" t="s">
        <v>33</v>
      </c>
      <c r="E24" s="34">
        <v>2.5000000000000001E-3</v>
      </c>
      <c r="F24" s="10"/>
      <c r="G24" s="10"/>
      <c r="H24" s="10"/>
      <c r="I24" s="10"/>
      <c r="J24" s="10"/>
      <c r="K24" s="10"/>
      <c r="L24" s="14"/>
      <c r="M24" s="14"/>
      <c r="N24" s="71"/>
    </row>
    <row r="25" spans="1:18" x14ac:dyDescent="0.3">
      <c r="A25" s="71"/>
      <c r="B25" s="10"/>
      <c r="C25" s="10"/>
      <c r="D25" s="12" t="s">
        <v>34</v>
      </c>
      <c r="E25" s="35">
        <v>6.0000000000000001E-3</v>
      </c>
      <c r="F25" s="10"/>
      <c r="G25" s="10"/>
      <c r="H25" s="10"/>
      <c r="I25" s="10"/>
      <c r="J25" s="10"/>
      <c r="K25" s="10"/>
      <c r="L25" s="14"/>
      <c r="M25" s="14"/>
      <c r="N25" s="71"/>
    </row>
    <row r="26" spans="1:18" x14ac:dyDescent="0.3">
      <c r="A26" s="71"/>
      <c r="B26" s="10"/>
      <c r="C26" s="10"/>
      <c r="D26" s="12" t="s">
        <v>35</v>
      </c>
      <c r="E26" s="8">
        <v>1.7500000000000002E-2</v>
      </c>
      <c r="F26" s="10"/>
      <c r="G26" s="10"/>
      <c r="H26" s="10"/>
      <c r="I26" s="10"/>
      <c r="J26" s="10"/>
      <c r="K26" s="10"/>
      <c r="L26" s="14"/>
      <c r="M26" s="14"/>
      <c r="N26" s="71"/>
    </row>
    <row r="27" spans="1:18" x14ac:dyDescent="0.3">
      <c r="A27" s="71"/>
      <c r="B27" s="10"/>
      <c r="C27" s="10"/>
      <c r="D27" s="10"/>
      <c r="E27" s="10"/>
      <c r="F27" s="10"/>
      <c r="G27" s="10"/>
      <c r="H27" s="10"/>
      <c r="I27" s="10"/>
      <c r="J27" s="10"/>
      <c r="K27" s="10"/>
      <c r="L27" s="20"/>
      <c r="M27" s="20"/>
      <c r="N27" s="71"/>
    </row>
    <row r="28" spans="1:18" x14ac:dyDescent="0.3">
      <c r="A28" s="71"/>
      <c r="B28" s="10"/>
      <c r="C28" s="10"/>
      <c r="D28" s="10"/>
      <c r="E28" s="10"/>
      <c r="F28" s="10"/>
      <c r="G28" s="10"/>
      <c r="H28" s="10"/>
      <c r="I28" s="10"/>
      <c r="J28" s="10"/>
      <c r="K28" s="10"/>
      <c r="L28" s="20"/>
      <c r="M28" s="20"/>
      <c r="N28" s="71"/>
    </row>
    <row r="29" spans="1:18" ht="6.75" customHeight="1" x14ac:dyDescent="0.3">
      <c r="A29" s="71"/>
      <c r="B29" s="29"/>
      <c r="C29" s="29"/>
      <c r="D29" s="29"/>
      <c r="E29" s="29"/>
      <c r="F29" s="29"/>
      <c r="G29" s="29"/>
      <c r="H29" s="29"/>
      <c r="I29" s="29"/>
      <c r="J29" s="29"/>
      <c r="K29" s="29"/>
      <c r="L29" s="30"/>
      <c r="M29" s="30"/>
      <c r="N29" s="71"/>
    </row>
    <row r="30" spans="1:18" x14ac:dyDescent="0.3">
      <c r="A30" s="71"/>
      <c r="B30" s="10"/>
      <c r="C30" s="11" t="s">
        <v>13</v>
      </c>
      <c r="D30" s="10"/>
      <c r="E30" s="10"/>
      <c r="F30" s="10"/>
      <c r="G30" s="10"/>
      <c r="H30" s="10"/>
      <c r="I30" s="10"/>
      <c r="J30" s="10"/>
      <c r="K30" s="10"/>
      <c r="L30" s="10"/>
      <c r="M30" s="10"/>
      <c r="N30" s="71"/>
    </row>
    <row r="31" spans="1:18" ht="6.75" customHeight="1" x14ac:dyDescent="0.3">
      <c r="A31" s="71"/>
      <c r="B31" s="10"/>
      <c r="C31" s="11"/>
      <c r="D31" s="10"/>
      <c r="E31" s="10"/>
      <c r="F31" s="10"/>
      <c r="G31" s="14"/>
      <c r="H31" s="10"/>
      <c r="I31" s="10"/>
      <c r="J31" s="10"/>
      <c r="K31" s="10"/>
      <c r="L31" s="10"/>
      <c r="M31" s="10"/>
      <c r="N31" s="71"/>
    </row>
    <row r="32" spans="1:18" ht="45" customHeight="1" x14ac:dyDescent="0.3">
      <c r="A32" s="71"/>
      <c r="B32" s="10"/>
      <c r="C32" s="10"/>
      <c r="D32" s="25" t="s">
        <v>64</v>
      </c>
      <c r="E32" s="23" t="s">
        <v>20</v>
      </c>
      <c r="F32" s="23"/>
      <c r="G32" s="23" t="s">
        <v>61</v>
      </c>
      <c r="H32" s="27"/>
      <c r="I32" s="130" t="s">
        <v>44</v>
      </c>
      <c r="J32" s="130"/>
      <c r="K32" s="25"/>
      <c r="L32" s="24" t="s">
        <v>37</v>
      </c>
      <c r="M32" s="10"/>
      <c r="N32" s="71"/>
      <c r="R32" s="24" t="s">
        <v>41</v>
      </c>
    </row>
    <row r="33" spans="1:18" x14ac:dyDescent="0.3">
      <c r="A33" s="71"/>
      <c r="B33" s="10"/>
      <c r="C33" s="10"/>
      <c r="D33" s="12" t="s">
        <v>14</v>
      </c>
      <c r="E33" s="72"/>
      <c r="F33" s="10"/>
      <c r="G33" s="72"/>
      <c r="H33" s="52"/>
      <c r="I33" s="128" t="e">
        <f>E33/J15</f>
        <v>#DIV/0!</v>
      </c>
      <c r="J33" s="128"/>
      <c r="K33" s="18"/>
      <c r="L33" s="19">
        <v>0.15846476853748465</v>
      </c>
      <c r="M33" s="10"/>
      <c r="N33" s="71"/>
      <c r="R33" s="26">
        <f>M15*0.1585</f>
        <v>0</v>
      </c>
    </row>
    <row r="34" spans="1:18" x14ac:dyDescent="0.3">
      <c r="A34" s="71"/>
      <c r="B34" s="10"/>
      <c r="C34" s="10"/>
      <c r="D34" s="12" t="s">
        <v>15</v>
      </c>
      <c r="E34" s="72"/>
      <c r="F34" s="10"/>
      <c r="G34" s="72"/>
      <c r="H34" s="52"/>
      <c r="I34" s="128" t="e">
        <f>E34/J15</f>
        <v>#DIV/0!</v>
      </c>
      <c r="J34" s="128"/>
      <c r="K34" s="18"/>
      <c r="L34" s="19">
        <v>2.2070872593199509E-2</v>
      </c>
      <c r="M34" s="10"/>
      <c r="N34" s="71"/>
      <c r="R34" s="26">
        <f>M15*0.0221</f>
        <v>0</v>
      </c>
    </row>
    <row r="35" spans="1:18" x14ac:dyDescent="0.3">
      <c r="A35" s="71"/>
      <c r="B35" s="10"/>
      <c r="C35" s="10"/>
      <c r="D35" s="12" t="s">
        <v>16</v>
      </c>
      <c r="E35" s="72"/>
      <c r="F35" s="10"/>
      <c r="G35" s="72"/>
      <c r="H35" s="52"/>
      <c r="I35" s="128" t="e">
        <f>E35/J15</f>
        <v>#DIV/0!</v>
      </c>
      <c r="J35" s="128"/>
      <c r="K35" s="18"/>
      <c r="L35" s="19">
        <v>9.0779905776321182E-2</v>
      </c>
      <c r="M35" s="10"/>
      <c r="N35" s="71"/>
      <c r="R35" s="26">
        <f>M15*0.0908</f>
        <v>0</v>
      </c>
    </row>
    <row r="36" spans="1:18" x14ac:dyDescent="0.3">
      <c r="A36" s="71"/>
      <c r="B36" s="10"/>
      <c r="C36" s="10"/>
      <c r="D36" s="12" t="s">
        <v>17</v>
      </c>
      <c r="E36" s="72"/>
      <c r="F36" s="10"/>
      <c r="G36" s="72"/>
      <c r="H36" s="52"/>
      <c r="I36" s="128" t="e">
        <f>E36/J15</f>
        <v>#DIV/0!</v>
      </c>
      <c r="J36" s="128"/>
      <c r="K36" s="18"/>
      <c r="L36" s="19">
        <v>2.2659770585825481E-2</v>
      </c>
      <c r="M36" s="10"/>
      <c r="N36" s="71"/>
      <c r="R36" s="26">
        <f>M15*0.0227</f>
        <v>0</v>
      </c>
    </row>
    <row r="37" spans="1:18" x14ac:dyDescent="0.3">
      <c r="A37" s="71"/>
      <c r="B37" s="10"/>
      <c r="C37" s="10"/>
      <c r="D37" s="12" t="s">
        <v>18</v>
      </c>
      <c r="E37" s="72"/>
      <c r="F37" s="10"/>
      <c r="G37" s="72"/>
      <c r="H37" s="52"/>
      <c r="I37" s="128" t="e">
        <f>E37/J15</f>
        <v>#DIV/0!</v>
      </c>
      <c r="J37" s="128"/>
      <c r="K37" s="18"/>
      <c r="L37" s="19">
        <v>0.11849651782056535</v>
      </c>
      <c r="M37" s="10"/>
      <c r="N37" s="71"/>
      <c r="R37" s="26">
        <f>M15*0.1185</f>
        <v>0</v>
      </c>
    </row>
    <row r="38" spans="1:18" x14ac:dyDescent="0.3">
      <c r="A38" s="71"/>
      <c r="B38" s="10"/>
      <c r="C38" s="10"/>
      <c r="D38" s="12" t="s">
        <v>19</v>
      </c>
      <c r="E38" s="72"/>
      <c r="F38" s="10"/>
      <c r="G38" s="72"/>
      <c r="H38" s="52"/>
      <c r="I38" s="128" t="e">
        <f>E38/J15</f>
        <v>#DIV/0!</v>
      </c>
      <c r="J38" s="128"/>
      <c r="K38" s="18"/>
      <c r="L38" s="19">
        <v>1.5989860712822615E-2</v>
      </c>
      <c r="M38" s="10"/>
      <c r="N38" s="71"/>
      <c r="R38" s="26">
        <f>M15*0.016</f>
        <v>0</v>
      </c>
    </row>
    <row r="39" spans="1:18" x14ac:dyDescent="0.3">
      <c r="A39" s="71"/>
      <c r="B39" s="10"/>
      <c r="C39" s="10"/>
      <c r="D39" s="12" t="s">
        <v>21</v>
      </c>
      <c r="E39" s="72"/>
      <c r="F39" s="10"/>
      <c r="G39" s="72"/>
      <c r="H39" s="52"/>
      <c r="I39" s="128" t="e">
        <f>E39/J15</f>
        <v>#DIV/0!</v>
      </c>
      <c r="J39" s="128"/>
      <c r="K39" s="18"/>
      <c r="L39" s="19">
        <v>0.26821743138058174</v>
      </c>
      <c r="M39" s="10"/>
      <c r="N39" s="71"/>
      <c r="R39" s="26">
        <f>M15*0.2682</f>
        <v>0</v>
      </c>
    </row>
    <row r="40" spans="1:18" x14ac:dyDescent="0.3">
      <c r="A40" s="71"/>
      <c r="B40" s="10"/>
      <c r="C40" s="10"/>
      <c r="D40" s="12" t="s">
        <v>22</v>
      </c>
      <c r="E40" s="72"/>
      <c r="F40" s="10"/>
      <c r="G40" s="72"/>
      <c r="H40" s="52"/>
      <c r="I40" s="128" t="e">
        <f>E40/J15</f>
        <v>#DIV/0!</v>
      </c>
      <c r="J40" s="128"/>
      <c r="K40" s="18"/>
      <c r="L40" s="19">
        <v>6.8056124539123311E-2</v>
      </c>
      <c r="M40" s="10"/>
      <c r="N40" s="71"/>
      <c r="R40" s="26">
        <f>M15*0.681</f>
        <v>0</v>
      </c>
    </row>
    <row r="41" spans="1:18" x14ac:dyDescent="0.3">
      <c r="A41" s="71"/>
      <c r="B41" s="10"/>
      <c r="C41" s="10"/>
      <c r="D41" s="12" t="s">
        <v>23</v>
      </c>
      <c r="E41" s="72"/>
      <c r="F41" s="10"/>
      <c r="G41" s="72"/>
      <c r="H41" s="52"/>
      <c r="I41" s="128" t="e">
        <f>E41/J15</f>
        <v>#DIV/0!</v>
      </c>
      <c r="J41" s="128"/>
      <c r="K41" s="18"/>
      <c r="L41" s="19">
        <v>5.0120340024580087E-2</v>
      </c>
      <c r="M41" s="10"/>
      <c r="N41" s="71"/>
      <c r="R41" s="26">
        <f>M15*0.0501</f>
        <v>0</v>
      </c>
    </row>
    <row r="42" spans="1:18" x14ac:dyDescent="0.3">
      <c r="A42" s="71"/>
      <c r="B42" s="10"/>
      <c r="C42" s="10"/>
      <c r="D42" s="12" t="s">
        <v>24</v>
      </c>
      <c r="E42" s="72"/>
      <c r="F42" s="10"/>
      <c r="G42" s="72"/>
      <c r="H42" s="52"/>
      <c r="I42" s="128" t="e">
        <f>E42/J15</f>
        <v>#DIV/0!</v>
      </c>
      <c r="J42" s="128"/>
      <c r="K42" s="18"/>
      <c r="L42" s="19">
        <v>7.6633551823023352E-2</v>
      </c>
      <c r="M42" s="10"/>
      <c r="N42" s="71"/>
      <c r="R42" s="26">
        <f>M15*0.0766</f>
        <v>0</v>
      </c>
    </row>
    <row r="43" spans="1:18" x14ac:dyDescent="0.3">
      <c r="A43" s="71"/>
      <c r="B43" s="10"/>
      <c r="C43" s="10"/>
      <c r="D43" s="12" t="s">
        <v>25</v>
      </c>
      <c r="E43" s="72"/>
      <c r="F43" s="10"/>
      <c r="G43" s="72"/>
      <c r="H43" s="52"/>
      <c r="I43" s="128" t="e">
        <f>E43/J15</f>
        <v>#DIV/0!</v>
      </c>
      <c r="J43" s="128"/>
      <c r="K43" s="18"/>
      <c r="L43" s="19">
        <v>6.0362044244162229E-2</v>
      </c>
      <c r="M43" s="10"/>
      <c r="N43" s="71"/>
      <c r="R43" s="26">
        <f>M15*0.0604</f>
        <v>0</v>
      </c>
    </row>
    <row r="44" spans="1:18" x14ac:dyDescent="0.3">
      <c r="A44" s="71"/>
      <c r="B44" s="10"/>
      <c r="C44" s="10"/>
      <c r="D44" s="12" t="s">
        <v>26</v>
      </c>
      <c r="E44" s="72"/>
      <c r="F44" s="10"/>
      <c r="G44" s="72"/>
      <c r="H44" s="52"/>
      <c r="I44" s="128" t="e">
        <f>E44/J15</f>
        <v>#DIV/0!</v>
      </c>
      <c r="J44" s="128"/>
      <c r="K44" s="18"/>
      <c r="L44" s="19">
        <v>4.814881196231053E-2</v>
      </c>
      <c r="M44" s="10"/>
      <c r="N44" s="71"/>
      <c r="R44" s="26">
        <f>M15*0.0481</f>
        <v>0</v>
      </c>
    </row>
    <row r="45" spans="1:18" x14ac:dyDescent="0.3">
      <c r="A45" s="71"/>
      <c r="B45" s="10"/>
      <c r="C45" s="10"/>
      <c r="D45" s="10"/>
      <c r="E45" s="13"/>
      <c r="F45" s="10"/>
      <c r="G45" s="27"/>
      <c r="H45" s="10"/>
      <c r="I45" s="10"/>
      <c r="J45" s="27"/>
      <c r="K45" s="10"/>
      <c r="L45" s="28"/>
      <c r="M45" s="10"/>
      <c r="N45" s="71"/>
    </row>
    <row r="46" spans="1:18" x14ac:dyDescent="0.3">
      <c r="A46" s="71"/>
      <c r="B46" s="10"/>
      <c r="C46" s="10"/>
      <c r="D46" s="10"/>
      <c r="E46" s="13"/>
      <c r="F46" s="10"/>
      <c r="G46" s="27"/>
      <c r="H46" s="10"/>
      <c r="I46" s="10"/>
      <c r="J46" s="27"/>
      <c r="K46" s="10"/>
      <c r="L46" s="28"/>
      <c r="M46" s="10"/>
      <c r="N46" s="71"/>
    </row>
    <row r="47" spans="1:18" x14ac:dyDescent="0.3">
      <c r="A47" s="71"/>
      <c r="B47" s="129" t="s">
        <v>40</v>
      </c>
      <c r="C47" s="129"/>
      <c r="D47" s="129"/>
      <c r="E47" s="129"/>
      <c r="F47" s="129"/>
      <c r="G47" s="129"/>
      <c r="H47" s="129"/>
      <c r="I47" s="129"/>
      <c r="J47" s="129"/>
      <c r="K47" s="129"/>
      <c r="L47" s="129"/>
      <c r="M47" s="129"/>
      <c r="N47" s="71"/>
    </row>
    <row r="48" spans="1:18" x14ac:dyDescent="0.3">
      <c r="A48" s="71"/>
      <c r="B48" s="129" t="s">
        <v>39</v>
      </c>
      <c r="C48" s="129"/>
      <c r="D48" s="129"/>
      <c r="E48" s="129"/>
      <c r="F48" s="129"/>
      <c r="G48" s="129"/>
      <c r="H48" s="129"/>
      <c r="I48" s="129"/>
      <c r="J48" s="129"/>
      <c r="K48" s="129"/>
      <c r="L48" s="129"/>
      <c r="M48" s="129"/>
      <c r="N48" s="71"/>
    </row>
    <row r="49" spans="1:14" ht="6.6" customHeight="1" x14ac:dyDescent="0.3">
      <c r="A49" s="71"/>
      <c r="B49" s="29"/>
      <c r="C49" s="29"/>
      <c r="D49" s="29"/>
      <c r="E49" s="29"/>
      <c r="F49" s="29"/>
      <c r="G49" s="29"/>
      <c r="H49" s="29"/>
      <c r="I49" s="29"/>
      <c r="J49" s="29"/>
      <c r="K49" s="29"/>
      <c r="L49" s="30"/>
      <c r="M49" s="30"/>
      <c r="N49" s="71"/>
    </row>
  </sheetData>
  <sheetProtection algorithmName="SHA-512" hashValue="3EEBeKiXhj6axi5mZwpn29zHwvUCLpXVq7RXRlv2B8w5L0GsvuM6HcCkydfXScKYU4J3VFuQjqH9PLkx4nnV7A==" saltValue="3jjJDRmw5/YQOflhwsR8LQ==" spinCount="100000" sheet="1" selectLockedCells="1"/>
  <mergeCells count="22">
    <mergeCell ref="I32:J32"/>
    <mergeCell ref="I33:J33"/>
    <mergeCell ref="I34:J34"/>
    <mergeCell ref="I35:J35"/>
    <mergeCell ref="I36:J36"/>
    <mergeCell ref="I37:J37"/>
    <mergeCell ref="I38:J38"/>
    <mergeCell ref="I39:J39"/>
    <mergeCell ref="B47:M47"/>
    <mergeCell ref="B48:M48"/>
    <mergeCell ref="I40:J40"/>
    <mergeCell ref="I41:J41"/>
    <mergeCell ref="I42:J42"/>
    <mergeCell ref="I43:J43"/>
    <mergeCell ref="I44:J44"/>
    <mergeCell ref="B1:M1"/>
    <mergeCell ref="C13:D13"/>
    <mergeCell ref="L17:M21"/>
    <mergeCell ref="F10:H12"/>
    <mergeCell ref="G15:I15"/>
    <mergeCell ref="B3:M3"/>
    <mergeCell ref="B4:M4"/>
  </mergeCells>
  <conditionalFormatting sqref="E19">
    <cfRule type="cellIs" dxfId="13" priority="6" operator="between">
      <formula>21.1</formula>
      <formula>22</formula>
    </cfRule>
    <cfRule type="cellIs" dxfId="12" priority="7" operator="greaterThan">
      <formula>$E$20</formula>
    </cfRule>
    <cfRule type="cellIs" dxfId="11" priority="8" operator="lessThan">
      <formula>$E$20</formula>
    </cfRule>
  </conditionalFormatting>
  <conditionalFormatting sqref="E22">
    <cfRule type="cellIs" dxfId="10" priority="1" operator="greaterThan">
      <formula>$E$26</formula>
    </cfRule>
    <cfRule type="cellIs" dxfId="9" priority="2" operator="equal">
      <formula>$E$26</formula>
    </cfRule>
    <cfRule type="cellIs" dxfId="8" priority="3" operator="between">
      <formula>$E$25</formula>
      <formula>"0.00%$D$22"</formula>
    </cfRule>
    <cfRule type="cellIs" dxfId="7" priority="4" operator="between">
      <formula>$E$24</formula>
      <formula>$E$25</formula>
    </cfRule>
    <cfRule type="cellIs" dxfId="6" priority="5" operator="lessThan">
      <formula>$E$24</formula>
    </cfRule>
  </conditionalFormatting>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232E8-1CFE-433D-8283-7232CC47C3BF}">
  <sheetPr>
    <tabColor theme="7" tint="-0.249977111117893"/>
    <pageSetUpPr autoPageBreaks="0"/>
  </sheetPr>
  <dimension ref="A1:AB135"/>
  <sheetViews>
    <sheetView showGridLines="0" showRowColHeaders="0" topLeftCell="E7" zoomScaleNormal="100" zoomScaleSheetLayoutView="100" workbookViewId="0">
      <selection activeCell="AA33" sqref="AA33"/>
    </sheetView>
  </sheetViews>
  <sheetFormatPr defaultColWidth="0" defaultRowHeight="14.4" zeroHeight="1" x14ac:dyDescent="0.3"/>
  <cols>
    <col min="1" max="1" width="3.6640625" customWidth="1"/>
    <col min="2" max="3" width="2.109375" customWidth="1"/>
    <col min="4" max="4" width="26.6640625" customWidth="1"/>
    <col min="5" max="5" width="9" customWidth="1"/>
    <col min="6" max="6" width="10.6640625" bestFit="1" customWidth="1"/>
    <col min="7" max="12" width="9.109375" customWidth="1"/>
    <col min="13" max="14" width="2.109375" customWidth="1"/>
    <col min="15" max="15" width="3.6640625" customWidth="1"/>
    <col min="16" max="17" width="2.109375" customWidth="1"/>
    <col min="18" max="18" width="22.33203125" bestFit="1" customWidth="1"/>
    <col min="19" max="19" width="12" bestFit="1" customWidth="1"/>
    <col min="20" max="21" width="9.109375" customWidth="1"/>
    <col min="22" max="22" width="22.33203125" bestFit="1" customWidth="1"/>
    <col min="23" max="23" width="15.44140625" bestFit="1" customWidth="1"/>
    <col min="24" max="24" width="9.5546875" bestFit="1" customWidth="1"/>
    <col min="25" max="26" width="2.109375" customWidth="1"/>
    <col min="27" max="27" width="3.6640625" customWidth="1"/>
    <col min="28" max="28" width="0" hidden="1" customWidth="1"/>
    <col min="29" max="16384" width="9.109375" hidden="1"/>
  </cols>
  <sheetData>
    <row r="1" spans="2:28" ht="18" x14ac:dyDescent="0.35">
      <c r="C1" s="70"/>
      <c r="D1" s="180" t="s">
        <v>8</v>
      </c>
      <c r="E1" s="180"/>
      <c r="F1" s="180"/>
      <c r="G1" s="180"/>
      <c r="H1" s="180"/>
      <c r="I1" s="180"/>
      <c r="J1" s="180"/>
      <c r="K1" s="180"/>
      <c r="L1" s="180"/>
      <c r="M1" s="70"/>
      <c r="N1" s="70"/>
      <c r="O1" s="70"/>
      <c r="R1" s="180" t="s">
        <v>65</v>
      </c>
      <c r="S1" s="180"/>
      <c r="T1" s="180"/>
      <c r="U1" s="180"/>
      <c r="V1" s="180"/>
      <c r="W1" s="180"/>
      <c r="X1" s="180"/>
    </row>
    <row r="2" spans="2:28" x14ac:dyDescent="0.3"/>
    <row r="3" spans="2:28" ht="15.6" x14ac:dyDescent="0.3">
      <c r="D3" s="181" t="s">
        <v>45</v>
      </c>
      <c r="E3" s="181"/>
      <c r="F3" s="181"/>
      <c r="G3" s="181"/>
      <c r="H3" s="181"/>
      <c r="I3" s="181"/>
      <c r="J3" s="181"/>
      <c r="K3" s="181"/>
      <c r="L3" s="181"/>
      <c r="M3" s="50"/>
      <c r="R3" s="182" t="s">
        <v>45</v>
      </c>
      <c r="S3" s="182"/>
      <c r="T3" s="182"/>
      <c r="U3" s="182"/>
      <c r="V3" s="182"/>
      <c r="W3" s="182"/>
      <c r="X3" s="182"/>
    </row>
    <row r="4" spans="2:28" x14ac:dyDescent="0.3">
      <c r="D4" s="163" t="s">
        <v>46</v>
      </c>
      <c r="E4" s="163"/>
      <c r="F4" s="163"/>
      <c r="G4" s="163"/>
      <c r="H4" s="163"/>
      <c r="I4" s="163"/>
      <c r="J4" s="163"/>
      <c r="K4" s="163"/>
      <c r="L4" s="163"/>
      <c r="M4" s="51"/>
      <c r="R4" s="163" t="s">
        <v>66</v>
      </c>
      <c r="S4" s="163"/>
      <c r="T4" s="163"/>
      <c r="U4" s="163"/>
      <c r="V4" s="163"/>
      <c r="W4" s="163"/>
      <c r="X4" s="163"/>
    </row>
    <row r="5" spans="2:28" x14ac:dyDescent="0.3">
      <c r="D5" s="163" t="s">
        <v>47</v>
      </c>
      <c r="E5" s="163"/>
      <c r="F5" s="163"/>
      <c r="G5" s="163"/>
      <c r="H5" s="163"/>
      <c r="I5" s="163"/>
      <c r="J5" s="163"/>
      <c r="K5" s="163"/>
      <c r="L5" s="163"/>
      <c r="M5" s="51"/>
      <c r="R5" s="163" t="s">
        <v>67</v>
      </c>
      <c r="S5" s="163"/>
      <c r="T5" s="163"/>
      <c r="U5" s="163"/>
      <c r="V5" s="163"/>
      <c r="W5" s="163"/>
      <c r="X5" s="163"/>
    </row>
    <row r="6" spans="2:28" x14ac:dyDescent="0.3"/>
    <row r="7" spans="2:28" x14ac:dyDescent="0.3"/>
    <row r="8" spans="2:28" ht="21" x14ac:dyDescent="0.4">
      <c r="B8" s="133"/>
      <c r="C8" s="141" t="s">
        <v>54</v>
      </c>
      <c r="D8" s="141"/>
      <c r="E8" s="141"/>
      <c r="F8" s="141"/>
      <c r="G8" s="141"/>
      <c r="H8" s="141"/>
      <c r="I8" s="141"/>
      <c r="J8" s="141"/>
      <c r="K8" s="141"/>
      <c r="L8" s="141"/>
      <c r="M8" s="141"/>
      <c r="N8" s="133"/>
      <c r="P8" s="133"/>
      <c r="Q8" s="141" t="s">
        <v>54</v>
      </c>
      <c r="R8" s="141"/>
      <c r="S8" s="141"/>
      <c r="T8" s="141"/>
      <c r="U8" s="141"/>
      <c r="V8" s="141"/>
      <c r="W8" s="141"/>
      <c r="X8" s="141"/>
      <c r="Y8" s="141"/>
      <c r="Z8" s="133"/>
      <c r="AA8" s="68"/>
      <c r="AB8" s="69"/>
    </row>
    <row r="9" spans="2:28" ht="15" thickBot="1" x14ac:dyDescent="0.35">
      <c r="B9" s="133"/>
      <c r="C9" s="9"/>
      <c r="N9" s="133"/>
      <c r="P9" s="133"/>
      <c r="Z9" s="133"/>
    </row>
    <row r="10" spans="2:28" ht="18" x14ac:dyDescent="0.35">
      <c r="B10" s="133"/>
      <c r="C10" s="9"/>
      <c r="D10" s="164" t="s">
        <v>50</v>
      </c>
      <c r="E10" s="165"/>
      <c r="F10" s="165"/>
      <c r="G10" s="165"/>
      <c r="H10" s="165"/>
      <c r="I10" s="165"/>
      <c r="J10" s="165"/>
      <c r="K10" s="165"/>
      <c r="L10" s="166"/>
      <c r="M10" s="42"/>
      <c r="N10" s="133"/>
      <c r="P10" s="133"/>
      <c r="R10" s="167" t="s">
        <v>71</v>
      </c>
      <c r="S10" s="168"/>
      <c r="T10" s="169"/>
      <c r="V10" s="167" t="s">
        <v>72</v>
      </c>
      <c r="W10" s="168"/>
      <c r="X10" s="169"/>
      <c r="Z10" s="133"/>
    </row>
    <row r="11" spans="2:28" ht="18.600000000000001" thickBot="1" x14ac:dyDescent="0.4">
      <c r="B11" s="133"/>
      <c r="C11" s="9"/>
      <c r="D11" s="173" t="str">
        <f>ROUND('Current Data'!E24*'Current Data'!M15, 0)&amp;" Explorers"</f>
        <v>0 Explorers</v>
      </c>
      <c r="E11" s="174"/>
      <c r="F11" s="174"/>
      <c r="G11" s="174"/>
      <c r="H11" s="174"/>
      <c r="I11" s="174"/>
      <c r="J11" s="174"/>
      <c r="K11" s="174"/>
      <c r="L11" s="175"/>
      <c r="M11" s="48"/>
      <c r="N11" s="133"/>
      <c r="P11" s="133"/>
      <c r="R11" s="170"/>
      <c r="S11" s="171"/>
      <c r="T11" s="172"/>
      <c r="V11" s="170"/>
      <c r="W11" s="171"/>
      <c r="X11" s="172"/>
      <c r="Z11" s="133"/>
    </row>
    <row r="12" spans="2:28" ht="15" thickBot="1" x14ac:dyDescent="0.35">
      <c r="B12" s="133"/>
      <c r="C12" s="9"/>
      <c r="D12" s="36"/>
      <c r="E12" s="37"/>
      <c r="F12" s="37"/>
      <c r="G12" s="37"/>
      <c r="H12" s="37"/>
      <c r="I12" s="37"/>
      <c r="J12" s="37"/>
      <c r="K12" s="37"/>
      <c r="L12" s="38"/>
      <c r="M12" s="37"/>
      <c r="N12" s="133"/>
      <c r="P12" s="133"/>
      <c r="Z12" s="133"/>
    </row>
    <row r="13" spans="2:28" ht="15.6" x14ac:dyDescent="0.3">
      <c r="B13" s="133"/>
      <c r="C13" s="9"/>
      <c r="D13" s="142" t="s">
        <v>51</v>
      </c>
      <c r="E13" s="143"/>
      <c r="F13" s="143"/>
      <c r="G13" s="143"/>
      <c r="H13" s="143"/>
      <c r="I13" s="143"/>
      <c r="J13" s="143"/>
      <c r="K13" s="143"/>
      <c r="L13" s="144"/>
      <c r="M13" s="49"/>
      <c r="N13" s="133"/>
      <c r="P13" s="133"/>
      <c r="R13" s="55" t="s">
        <v>64</v>
      </c>
      <c r="S13" s="56" t="s">
        <v>68</v>
      </c>
      <c r="T13" s="57" t="s">
        <v>69</v>
      </c>
      <c r="V13" s="55" t="s">
        <v>64</v>
      </c>
      <c r="W13" s="56" t="s">
        <v>68</v>
      </c>
      <c r="X13" s="57" t="s">
        <v>70</v>
      </c>
      <c r="Z13" s="133"/>
    </row>
    <row r="14" spans="2:28" ht="22.2" customHeight="1" thickBot="1" x14ac:dyDescent="0.35">
      <c r="B14" s="133"/>
      <c r="C14" s="9"/>
      <c r="D14" s="145" t="str">
        <f>ROUND((MAX(0,'Current Data'!E24*'Current Data'!M15-'Current Data'!J15)),0)&amp;" Explorers"</f>
        <v>0 Explorers</v>
      </c>
      <c r="E14" s="146"/>
      <c r="F14" s="146"/>
      <c r="G14" s="146"/>
      <c r="H14" s="146"/>
      <c r="I14" s="146"/>
      <c r="J14" s="146"/>
      <c r="K14" s="146"/>
      <c r="L14" s="147"/>
      <c r="M14" s="43"/>
      <c r="N14" s="133"/>
      <c r="P14" s="133"/>
      <c r="R14" s="58" t="s">
        <v>14</v>
      </c>
      <c r="S14" s="53">
        <f>(ROUND('Current Data'!E24*'Current Data'!M15, 0))*'Current Data'!L33</f>
        <v>0</v>
      </c>
      <c r="T14" s="59">
        <f>ROUNDUP(S14/22, 0)</f>
        <v>0</v>
      </c>
      <c r="V14" s="58" t="s">
        <v>14</v>
      </c>
      <c r="W14" s="53">
        <f>S14-'Current Data'!E33</f>
        <v>0</v>
      </c>
      <c r="X14" s="65">
        <f>T14-'Current Data'!G33</f>
        <v>0</v>
      </c>
      <c r="Z14" s="133"/>
    </row>
    <row r="15" spans="2:28" ht="22.2" customHeight="1" x14ac:dyDescent="0.3">
      <c r="B15" s="133"/>
      <c r="C15" s="9"/>
      <c r="N15" s="133"/>
      <c r="P15" s="133"/>
      <c r="R15" s="58" t="s">
        <v>15</v>
      </c>
      <c r="S15" s="53">
        <f>(ROUND('Current Data'!E24*'Current Data'!M15, 0))*'Current Data'!L34</f>
        <v>0</v>
      </c>
      <c r="T15" s="59">
        <f>ROUNDUP(S15/22, 0)</f>
        <v>0</v>
      </c>
      <c r="V15" s="58" t="s">
        <v>15</v>
      </c>
      <c r="W15" s="53">
        <f>S15-'Current Data'!E34</f>
        <v>0</v>
      </c>
      <c r="X15" s="65">
        <f>T15-'Current Data'!G34</f>
        <v>0</v>
      </c>
      <c r="Z15" s="133"/>
    </row>
    <row r="16" spans="2:28" ht="22.2" customHeight="1" thickBot="1" x14ac:dyDescent="0.35">
      <c r="B16" s="133"/>
      <c r="C16" s="9"/>
      <c r="N16" s="133"/>
      <c r="P16" s="133"/>
      <c r="R16" s="58" t="s">
        <v>16</v>
      </c>
      <c r="S16" s="53">
        <f>(ROUND('Current Data'!E24*'Current Data'!M15, 0))*'Current Data'!L35</f>
        <v>0</v>
      </c>
      <c r="T16" s="59">
        <f>ROUNDUP(S16/22, 0)</f>
        <v>0</v>
      </c>
      <c r="V16" s="58" t="s">
        <v>16</v>
      </c>
      <c r="W16" s="53">
        <f>S16-'Current Data'!E35</f>
        <v>0</v>
      </c>
      <c r="X16" s="65">
        <f>T16-'Current Data'!G35</f>
        <v>0</v>
      </c>
      <c r="Z16" s="133"/>
    </row>
    <row r="17" spans="2:26" ht="22.2" customHeight="1" x14ac:dyDescent="0.3">
      <c r="B17" s="133"/>
      <c r="C17" s="9"/>
      <c r="D17" s="148" t="s">
        <v>62</v>
      </c>
      <c r="E17" s="149"/>
      <c r="I17" s="148" t="s">
        <v>53</v>
      </c>
      <c r="J17" s="150"/>
      <c r="K17" s="150"/>
      <c r="L17" s="149"/>
      <c r="M17" s="49"/>
      <c r="N17" s="133"/>
      <c r="P17" s="133"/>
      <c r="R17" s="58" t="s">
        <v>17</v>
      </c>
      <c r="S17" s="53">
        <f>(ROUND('Current Data'!E24*'Current Data'!M15, 0))*'Current Data'!L36</f>
        <v>0</v>
      </c>
      <c r="T17" s="59">
        <f>ROUNDUP(S17/22, 0)</f>
        <v>0</v>
      </c>
      <c r="V17" s="58" t="s">
        <v>17</v>
      </c>
      <c r="W17" s="53">
        <f>S17-'Current Data'!E36</f>
        <v>0</v>
      </c>
      <c r="X17" s="65">
        <f>T17-'Current Data'!G36</f>
        <v>0</v>
      </c>
      <c r="Z17" s="133"/>
    </row>
    <row r="18" spans="2:26" ht="6.75" customHeight="1" x14ac:dyDescent="0.3">
      <c r="B18" s="133"/>
      <c r="C18" s="9"/>
      <c r="D18" s="151"/>
      <c r="E18" s="152"/>
      <c r="I18" s="151"/>
      <c r="J18" s="153"/>
      <c r="K18" s="153"/>
      <c r="L18" s="152"/>
      <c r="M18" s="45"/>
      <c r="N18" s="133"/>
      <c r="P18" s="133"/>
      <c r="R18" s="131" t="s">
        <v>75</v>
      </c>
      <c r="S18" s="176">
        <f>(ROUND('Current Data'!E24*'Current Data'!M15, 0))*'Current Data'!L37</f>
        <v>0</v>
      </c>
      <c r="T18" s="178">
        <f>ROUNDUP(S18/22, 0)</f>
        <v>0</v>
      </c>
      <c r="U18" s="179"/>
      <c r="V18" s="131" t="s">
        <v>75</v>
      </c>
      <c r="W18" s="132">
        <f>S18-'Current Data'!E37</f>
        <v>0</v>
      </c>
      <c r="X18" s="135">
        <f>T18-'Current Data'!G37</f>
        <v>0</v>
      </c>
      <c r="Z18" s="133"/>
    </row>
    <row r="19" spans="2:26" ht="15.6" x14ac:dyDescent="0.3">
      <c r="B19" s="133"/>
      <c r="C19" s="9"/>
      <c r="D19" s="46" t="s">
        <v>52</v>
      </c>
      <c r="E19" s="39" t="e">
        <f>MAX(0, ('Current Data'!E15 * 'Current Data'!E20)-('Current Data'!E15*'Current Data'!E19))</f>
        <v>#DIV/0!</v>
      </c>
      <c r="I19" s="154" t="s">
        <v>52</v>
      </c>
      <c r="J19" s="155"/>
      <c r="K19" s="156"/>
      <c r="L19" s="39" t="e">
        <f>MAX(0,'Current Data'!E24*'Current Data'!M15-'Current Data'!J15-'Bronze Goals'!E19)</f>
        <v>#DIV/0!</v>
      </c>
      <c r="M19" s="44"/>
      <c r="N19" s="133"/>
      <c r="P19" s="133"/>
      <c r="R19" s="131"/>
      <c r="S19" s="177"/>
      <c r="T19" s="178"/>
      <c r="U19" s="179"/>
      <c r="V19" s="131"/>
      <c r="W19" s="132"/>
      <c r="X19" s="135"/>
      <c r="Z19" s="133"/>
    </row>
    <row r="20" spans="2:26" ht="22.2" customHeight="1" thickBot="1" x14ac:dyDescent="0.35">
      <c r="B20" s="133"/>
      <c r="C20" s="9"/>
      <c r="D20" s="47" t="s">
        <v>55</v>
      </c>
      <c r="E20" s="40" t="e">
        <f>E19/'Current Data'!E20</f>
        <v>#DIV/0!</v>
      </c>
      <c r="I20" s="157" t="s">
        <v>48</v>
      </c>
      <c r="J20" s="158"/>
      <c r="K20" s="159"/>
      <c r="L20" s="40" t="e">
        <f>L19/'Current Data'!E20</f>
        <v>#DIV/0!</v>
      </c>
      <c r="M20" s="44"/>
      <c r="N20" s="133"/>
      <c r="P20" s="133"/>
      <c r="R20" s="60" t="s">
        <v>19</v>
      </c>
      <c r="S20" s="54">
        <f>(ROUND('Current Data'!E24*'Current Data'!M15, 0))*'Current Data'!L38</f>
        <v>0</v>
      </c>
      <c r="T20" s="61">
        <f>ROUNDUP(S20/22, 0)</f>
        <v>0</v>
      </c>
      <c r="V20" s="60" t="s">
        <v>19</v>
      </c>
      <c r="W20" s="54">
        <f>S20-'Current Data'!E38</f>
        <v>0</v>
      </c>
      <c r="X20" s="66">
        <f>T20-'Current Data'!G38</f>
        <v>0</v>
      </c>
      <c r="Z20" s="133"/>
    </row>
    <row r="21" spans="2:26" ht="22.2" customHeight="1" x14ac:dyDescent="0.3">
      <c r="B21" s="133"/>
      <c r="C21" s="9"/>
      <c r="D21" s="7"/>
      <c r="N21" s="133"/>
      <c r="P21" s="133"/>
      <c r="R21" s="60" t="s">
        <v>21</v>
      </c>
      <c r="S21" s="54">
        <f>(ROUND('Current Data'!E24*'Current Data'!M15, 0))*'Current Data'!L39</f>
        <v>0</v>
      </c>
      <c r="T21" s="61">
        <f>ROUNDUP(S21/22, 0)</f>
        <v>0</v>
      </c>
      <c r="V21" s="60" t="s">
        <v>21</v>
      </c>
      <c r="W21" s="54">
        <f>S21-'Current Data'!E39</f>
        <v>0</v>
      </c>
      <c r="X21" s="66">
        <f>T21-'Current Data'!G39</f>
        <v>0</v>
      </c>
      <c r="Z21" s="133"/>
    </row>
    <row r="22" spans="2:26" ht="22.2" customHeight="1" thickBot="1" x14ac:dyDescent="0.35">
      <c r="B22" s="133"/>
      <c r="C22" s="9"/>
      <c r="N22" s="133"/>
      <c r="P22" s="133"/>
      <c r="R22" s="58" t="s">
        <v>22</v>
      </c>
      <c r="S22" s="53">
        <f>(ROUND('Current Data'!E24*'Current Data'!M15, 0))*'Current Data'!L40</f>
        <v>0</v>
      </c>
      <c r="T22" s="59">
        <f>ROUNDUP(S22/22, 0)</f>
        <v>0</v>
      </c>
      <c r="V22" s="58" t="s">
        <v>22</v>
      </c>
      <c r="W22" s="54">
        <f>S22-'Current Data'!E40</f>
        <v>0</v>
      </c>
      <c r="X22" s="65">
        <f>T22-'Current Data'!G40</f>
        <v>0</v>
      </c>
      <c r="Z22" s="133"/>
    </row>
    <row r="23" spans="2:26" ht="22.2" customHeight="1" x14ac:dyDescent="0.3">
      <c r="B23" s="133"/>
      <c r="C23" s="9"/>
      <c r="E23" s="148" t="s">
        <v>56</v>
      </c>
      <c r="F23" s="150"/>
      <c r="G23" s="150"/>
      <c r="H23" s="150"/>
      <c r="I23" s="149"/>
      <c r="N23" s="133"/>
      <c r="P23" s="133"/>
      <c r="R23" s="58" t="s">
        <v>23</v>
      </c>
      <c r="S23" s="53">
        <f>(ROUND('Current Data'!E24*'Current Data'!M15, 0))*'Current Data'!L41</f>
        <v>0</v>
      </c>
      <c r="T23" s="59">
        <f>ROUNDUP(S23/22, 0)</f>
        <v>0</v>
      </c>
      <c r="V23" s="58" t="s">
        <v>23</v>
      </c>
      <c r="W23" s="53">
        <f>S23-'Current Data'!E41</f>
        <v>0</v>
      </c>
      <c r="X23" s="65">
        <f>T23-'Current Data'!G41</f>
        <v>0</v>
      </c>
      <c r="Z23" s="133"/>
    </row>
    <row r="24" spans="2:26" ht="6" customHeight="1" x14ac:dyDescent="0.3">
      <c r="B24" s="133"/>
      <c r="C24" s="9"/>
      <c r="E24" s="160"/>
      <c r="F24" s="161"/>
      <c r="G24" s="161"/>
      <c r="H24" s="161"/>
      <c r="I24" s="162"/>
      <c r="N24" s="133"/>
      <c r="P24" s="133"/>
      <c r="R24" s="131" t="s">
        <v>24</v>
      </c>
      <c r="S24" s="176">
        <f>(ROUND('Current Data'!E24*'Current Data'!M15, 0))*'Current Data'!L42</f>
        <v>0</v>
      </c>
      <c r="T24" s="178">
        <f>ROUNDUP(S24/22, 0)</f>
        <v>0</v>
      </c>
      <c r="U24" s="179"/>
      <c r="V24" s="131" t="s">
        <v>24</v>
      </c>
      <c r="W24" s="132">
        <f>S24-'Current Data'!E42</f>
        <v>0</v>
      </c>
      <c r="X24" s="135">
        <f>T24-'Current Data'!G42</f>
        <v>0</v>
      </c>
      <c r="Z24" s="133"/>
    </row>
    <row r="25" spans="2:26" ht="15.6" x14ac:dyDescent="0.3">
      <c r="B25" s="133"/>
      <c r="C25" s="9"/>
      <c r="E25" s="136" t="s">
        <v>49</v>
      </c>
      <c r="F25" s="137"/>
      <c r="G25" s="137"/>
      <c r="H25" s="137"/>
      <c r="I25" s="39" t="e">
        <f>L20*3</f>
        <v>#DIV/0!</v>
      </c>
      <c r="N25" s="133"/>
      <c r="P25" s="133"/>
      <c r="R25" s="131"/>
      <c r="S25" s="177"/>
      <c r="T25" s="178"/>
      <c r="U25" s="179"/>
      <c r="V25" s="131"/>
      <c r="W25" s="132"/>
      <c r="X25" s="135"/>
      <c r="Z25" s="133"/>
    </row>
    <row r="26" spans="2:26" ht="22.2" customHeight="1" x14ac:dyDescent="0.3">
      <c r="B26" s="133"/>
      <c r="C26" s="9"/>
      <c r="E26" s="136" t="s">
        <v>57</v>
      </c>
      <c r="F26" s="137"/>
      <c r="G26" s="137"/>
      <c r="H26" s="137"/>
      <c r="I26" s="41" t="e">
        <f>MAX(0,(('Current Data'!E15+'Bronze Goals'!L20)/8)-'Current Data'!E17)</f>
        <v>#DIV/0!</v>
      </c>
      <c r="N26" s="133"/>
      <c r="P26" s="133"/>
      <c r="R26" s="60" t="s">
        <v>25</v>
      </c>
      <c r="S26" s="54">
        <f>(ROUND('Current Data'!E24*'Current Data'!M15, 0))*'Current Data'!L43</f>
        <v>0</v>
      </c>
      <c r="T26" s="61">
        <f>ROUNDUP(S26/22, 0)</f>
        <v>0</v>
      </c>
      <c r="V26" s="60" t="s">
        <v>25</v>
      </c>
      <c r="W26" s="54">
        <f>S26-'Current Data'!E43</f>
        <v>0</v>
      </c>
      <c r="X26" s="66">
        <f>T26-'Current Data'!G43</f>
        <v>0</v>
      </c>
      <c r="Z26" s="133"/>
    </row>
    <row r="27" spans="2:26" ht="22.2" customHeight="1" thickBot="1" x14ac:dyDescent="0.35">
      <c r="B27" s="133"/>
      <c r="C27" s="9"/>
      <c r="E27" s="138" t="s">
        <v>58</v>
      </c>
      <c r="F27" s="139"/>
      <c r="G27" s="139"/>
      <c r="H27" s="139"/>
      <c r="I27" s="40">
        <f>MAX(0,('Current Data'!E24*'Current Data'!M15-'Current Data'!J15)*20)</f>
        <v>0</v>
      </c>
      <c r="N27" s="133"/>
      <c r="P27" s="133"/>
      <c r="R27" s="62" t="s">
        <v>26</v>
      </c>
      <c r="S27" s="63">
        <f>(ROUND('Current Data'!E24*'Current Data'!M15, 0))*'Current Data'!L44</f>
        <v>0</v>
      </c>
      <c r="T27" s="64">
        <f>ROUNDUP(S27/22, 0)</f>
        <v>0</v>
      </c>
      <c r="V27" s="62" t="s">
        <v>26</v>
      </c>
      <c r="W27" s="63">
        <f>S27-'Current Data'!E44</f>
        <v>0</v>
      </c>
      <c r="X27" s="67">
        <f>T27-'Current Data'!G44</f>
        <v>0</v>
      </c>
      <c r="Z27" s="133"/>
    </row>
    <row r="28" spans="2:26" x14ac:dyDescent="0.3">
      <c r="B28" s="133"/>
      <c r="C28" s="9"/>
      <c r="N28" s="133"/>
      <c r="P28" s="133"/>
      <c r="V28" s="140" t="s">
        <v>73</v>
      </c>
      <c r="W28" s="140"/>
      <c r="X28" s="140"/>
      <c r="Z28" s="133"/>
    </row>
    <row r="29" spans="2:26" x14ac:dyDescent="0.3">
      <c r="B29" s="133"/>
      <c r="C29" s="9"/>
      <c r="N29" s="133"/>
      <c r="P29" s="133"/>
      <c r="Z29" s="133"/>
    </row>
    <row r="30" spans="2:26" ht="12" customHeight="1" x14ac:dyDescent="0.3">
      <c r="B30" s="133"/>
      <c r="C30" s="133"/>
      <c r="D30" s="133"/>
      <c r="E30" s="133"/>
      <c r="F30" s="133"/>
      <c r="G30" s="133"/>
      <c r="H30" s="133"/>
      <c r="I30" s="133"/>
      <c r="J30" s="133"/>
      <c r="K30" s="133"/>
      <c r="L30" s="133"/>
      <c r="M30" s="133"/>
      <c r="N30" s="133"/>
      <c r="P30" s="133"/>
      <c r="Q30" s="133"/>
      <c r="R30" s="133"/>
      <c r="S30" s="133"/>
      <c r="T30" s="133"/>
      <c r="U30" s="133"/>
      <c r="V30" s="133"/>
      <c r="W30" s="133"/>
      <c r="X30" s="133"/>
      <c r="Y30" s="133"/>
      <c r="Z30" s="133"/>
    </row>
    <row r="31" spans="2:26" ht="15" customHeight="1" x14ac:dyDescent="0.3">
      <c r="D31" s="134" t="s">
        <v>63</v>
      </c>
      <c r="E31" s="134"/>
      <c r="F31" s="134"/>
      <c r="G31" s="134"/>
      <c r="H31" s="134"/>
      <c r="I31" s="134"/>
      <c r="J31" s="134"/>
      <c r="K31" s="134"/>
      <c r="L31" s="134"/>
    </row>
    <row r="32" spans="2:26" x14ac:dyDescent="0.3">
      <c r="D32" s="134"/>
      <c r="E32" s="134"/>
      <c r="F32" s="134"/>
      <c r="G32" s="134"/>
      <c r="H32" s="134"/>
      <c r="I32" s="134"/>
      <c r="J32" s="134"/>
      <c r="K32" s="134"/>
      <c r="L32" s="134"/>
    </row>
    <row r="33"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sheetData>
  <sheetProtection algorithmName="SHA-512" hashValue="hy5GWJV+4YYbygjzz24+c+FgQreYMM5K+6wxvyXrZmtKnuUkdT14Hc1B/u1o3cmNMTPRvgOZbvi/l6XsXps88w==" saltValue="X2XubTtpauXrKqRlgN5C7g==" spinCount="100000" sheet="1" selectLockedCells="1"/>
  <mergeCells count="49">
    <mergeCell ref="D1:L1"/>
    <mergeCell ref="R1:X1"/>
    <mergeCell ref="D3:L3"/>
    <mergeCell ref="R3:X3"/>
    <mergeCell ref="D4:L4"/>
    <mergeCell ref="R4:X4"/>
    <mergeCell ref="D5:L5"/>
    <mergeCell ref="R5:X5"/>
    <mergeCell ref="Z8:Z30"/>
    <mergeCell ref="D10:L10"/>
    <mergeCell ref="R10:T11"/>
    <mergeCell ref="V10:X11"/>
    <mergeCell ref="D11:L11"/>
    <mergeCell ref="R24:R25"/>
    <mergeCell ref="S24:S25"/>
    <mergeCell ref="T24:T25"/>
    <mergeCell ref="U24:U25"/>
    <mergeCell ref="V24:V25"/>
    <mergeCell ref="R18:R19"/>
    <mergeCell ref="S18:S19"/>
    <mergeCell ref="T18:T19"/>
    <mergeCell ref="U18:U19"/>
    <mergeCell ref="B8:B30"/>
    <mergeCell ref="C8:M8"/>
    <mergeCell ref="N8:N30"/>
    <mergeCell ref="P8:P30"/>
    <mergeCell ref="Q8:Y8"/>
    <mergeCell ref="D13:L13"/>
    <mergeCell ref="D14:L14"/>
    <mergeCell ref="D17:E17"/>
    <mergeCell ref="I17:L17"/>
    <mergeCell ref="D18:E18"/>
    <mergeCell ref="I18:L18"/>
    <mergeCell ref="X18:X19"/>
    <mergeCell ref="I19:K19"/>
    <mergeCell ref="I20:K20"/>
    <mergeCell ref="E23:I23"/>
    <mergeCell ref="E24:I24"/>
    <mergeCell ref="V18:V19"/>
    <mergeCell ref="W18:W19"/>
    <mergeCell ref="C30:M30"/>
    <mergeCell ref="Q30:Y30"/>
    <mergeCell ref="D31:L32"/>
    <mergeCell ref="W24:W25"/>
    <mergeCell ref="X24:X25"/>
    <mergeCell ref="E25:H25"/>
    <mergeCell ref="E26:H26"/>
    <mergeCell ref="E27:H27"/>
    <mergeCell ref="V28:X28"/>
  </mergeCells>
  <conditionalFormatting sqref="W14:X27">
    <cfRule type="cellIs" dxfId="5" priority="5" operator="lessThan">
      <formula>0</formula>
    </cfRule>
    <cfRule type="cellIs" dxfId="4" priority="6" operator="equal">
      <formula>0</formula>
    </cfRule>
  </conditionalFormatting>
  <pageMargins left="0.7" right="0.7" top="0.75" bottom="0.75" header="0.3" footer="0.3"/>
  <pageSetup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7FE13-4930-4B50-AE7A-D6330996A144}">
  <sheetPr>
    <tabColor theme="6" tint="0.39997558519241921"/>
  </sheetPr>
  <dimension ref="A1:AB135"/>
  <sheetViews>
    <sheetView showGridLines="0" showRowColHeaders="0" topLeftCell="E7" zoomScaleNormal="100" workbookViewId="0">
      <selection activeCell="AA33" sqref="AA33"/>
    </sheetView>
  </sheetViews>
  <sheetFormatPr defaultColWidth="0" defaultRowHeight="14.4" zeroHeight="1" x14ac:dyDescent="0.3"/>
  <cols>
    <col min="1" max="1" width="3.6640625" customWidth="1"/>
    <col min="2" max="3" width="2.109375" customWidth="1"/>
    <col min="4" max="4" width="26.6640625" customWidth="1"/>
    <col min="5" max="5" width="9" customWidth="1"/>
    <col min="6" max="6" width="10.6640625" bestFit="1" customWidth="1"/>
    <col min="7" max="12" width="9.109375" customWidth="1"/>
    <col min="13" max="14" width="2.109375" customWidth="1"/>
    <col min="15" max="15" width="3.6640625" customWidth="1"/>
    <col min="16" max="17" width="2.109375" customWidth="1"/>
    <col min="18" max="18" width="22.33203125" bestFit="1" customWidth="1"/>
    <col min="19" max="19" width="12" bestFit="1" customWidth="1"/>
    <col min="20" max="21" width="9.109375" customWidth="1"/>
    <col min="22" max="22" width="22.33203125" bestFit="1" customWidth="1"/>
    <col min="23" max="23" width="15.44140625" bestFit="1" customWidth="1"/>
    <col min="24" max="24" width="9.5546875" bestFit="1" customWidth="1"/>
    <col min="25" max="26" width="2.109375" customWidth="1"/>
    <col min="27" max="27" width="3.6640625" customWidth="1"/>
    <col min="28" max="28" width="0" hidden="1" customWidth="1"/>
    <col min="29" max="16384" width="9.109375" hidden="1"/>
  </cols>
  <sheetData>
    <row r="1" spans="2:26" ht="18" x14ac:dyDescent="0.35">
      <c r="C1" s="70"/>
      <c r="D1" s="180" t="s">
        <v>8</v>
      </c>
      <c r="E1" s="180"/>
      <c r="F1" s="180"/>
      <c r="G1" s="180"/>
      <c r="H1" s="180"/>
      <c r="I1" s="180"/>
      <c r="J1" s="180"/>
      <c r="K1" s="180"/>
      <c r="L1" s="180"/>
      <c r="M1" s="70"/>
      <c r="N1" s="70"/>
      <c r="O1" s="70"/>
      <c r="R1" s="180" t="s">
        <v>65</v>
      </c>
      <c r="S1" s="180"/>
      <c r="T1" s="180"/>
      <c r="U1" s="180"/>
      <c r="V1" s="180"/>
      <c r="W1" s="180"/>
      <c r="X1" s="180"/>
    </row>
    <row r="2" spans="2:26" x14ac:dyDescent="0.3"/>
    <row r="3" spans="2:26" ht="15.6" x14ac:dyDescent="0.3">
      <c r="D3" s="181" t="s">
        <v>45</v>
      </c>
      <c r="E3" s="181"/>
      <c r="F3" s="181"/>
      <c r="G3" s="181"/>
      <c r="H3" s="181"/>
      <c r="I3" s="181"/>
      <c r="J3" s="181"/>
      <c r="K3" s="181"/>
      <c r="L3" s="181"/>
      <c r="M3" s="50"/>
      <c r="R3" s="182" t="s">
        <v>45</v>
      </c>
      <c r="S3" s="182"/>
      <c r="T3" s="182"/>
      <c r="U3" s="182"/>
      <c r="V3" s="182"/>
      <c r="W3" s="182"/>
      <c r="X3" s="182"/>
    </row>
    <row r="4" spans="2:26" x14ac:dyDescent="0.3">
      <c r="D4" s="163" t="s">
        <v>46</v>
      </c>
      <c r="E4" s="163"/>
      <c r="F4" s="163"/>
      <c r="G4" s="163"/>
      <c r="H4" s="163"/>
      <c r="I4" s="163"/>
      <c r="J4" s="163"/>
      <c r="K4" s="163"/>
      <c r="L4" s="163"/>
      <c r="M4" s="51"/>
      <c r="R4" s="163" t="s">
        <v>66</v>
      </c>
      <c r="S4" s="163"/>
      <c r="T4" s="163"/>
      <c r="U4" s="163"/>
      <c r="V4" s="163"/>
      <c r="W4" s="163"/>
      <c r="X4" s="163"/>
    </row>
    <row r="5" spans="2:26" x14ac:dyDescent="0.3">
      <c r="D5" s="163" t="s">
        <v>47</v>
      </c>
      <c r="E5" s="163"/>
      <c r="F5" s="163"/>
      <c r="G5" s="163"/>
      <c r="H5" s="163"/>
      <c r="I5" s="163"/>
      <c r="J5" s="163"/>
      <c r="K5" s="163"/>
      <c r="L5" s="163"/>
      <c r="M5" s="51"/>
      <c r="R5" s="163" t="s">
        <v>67</v>
      </c>
      <c r="S5" s="163"/>
      <c r="T5" s="163"/>
      <c r="U5" s="163"/>
      <c r="V5" s="163"/>
      <c r="W5" s="163"/>
      <c r="X5" s="163"/>
    </row>
    <row r="6" spans="2:26" x14ac:dyDescent="0.3"/>
    <row r="7" spans="2:26" x14ac:dyDescent="0.3"/>
    <row r="8" spans="2:26" ht="21" x14ac:dyDescent="0.4">
      <c r="B8" s="183"/>
      <c r="C8" s="190" t="s">
        <v>59</v>
      </c>
      <c r="D8" s="190"/>
      <c r="E8" s="190"/>
      <c r="F8" s="190"/>
      <c r="G8" s="190"/>
      <c r="H8" s="190"/>
      <c r="I8" s="190"/>
      <c r="J8" s="190"/>
      <c r="K8" s="190"/>
      <c r="L8" s="190"/>
      <c r="M8" s="190"/>
      <c r="N8" s="183"/>
      <c r="P8" s="183"/>
      <c r="Q8" s="191" t="s">
        <v>59</v>
      </c>
      <c r="R8" s="191"/>
      <c r="S8" s="191"/>
      <c r="T8" s="191"/>
      <c r="U8" s="191"/>
      <c r="V8" s="191"/>
      <c r="W8" s="191"/>
      <c r="X8" s="191"/>
      <c r="Y8" s="191"/>
      <c r="Z8" s="183"/>
    </row>
    <row r="9" spans="2:26" ht="15" thickBot="1" x14ac:dyDescent="0.35">
      <c r="B9" s="183"/>
      <c r="C9" s="9"/>
      <c r="N9" s="183"/>
      <c r="P9" s="183"/>
      <c r="Z9" s="183"/>
    </row>
    <row r="10" spans="2:26" ht="18" x14ac:dyDescent="0.35">
      <c r="B10" s="183"/>
      <c r="C10" s="9"/>
      <c r="D10" s="164" t="s">
        <v>50</v>
      </c>
      <c r="E10" s="165"/>
      <c r="F10" s="165"/>
      <c r="G10" s="165"/>
      <c r="H10" s="165"/>
      <c r="I10" s="165"/>
      <c r="J10" s="165"/>
      <c r="K10" s="165"/>
      <c r="L10" s="166"/>
      <c r="M10" s="42"/>
      <c r="N10" s="183"/>
      <c r="P10" s="183"/>
      <c r="R10" s="167" t="s">
        <v>71</v>
      </c>
      <c r="S10" s="168"/>
      <c r="T10" s="169"/>
      <c r="V10" s="167" t="s">
        <v>72</v>
      </c>
      <c r="W10" s="168"/>
      <c r="X10" s="169"/>
      <c r="Z10" s="183"/>
    </row>
    <row r="11" spans="2:26" ht="18.600000000000001" thickBot="1" x14ac:dyDescent="0.4">
      <c r="B11" s="183"/>
      <c r="C11" s="9"/>
      <c r="D11" s="173" t="str">
        <f>ROUND('Current Data'!E25*'Current Data'!M15,0)&amp;" Explorers"</f>
        <v>0 Explorers</v>
      </c>
      <c r="E11" s="174"/>
      <c r="F11" s="174"/>
      <c r="G11" s="174"/>
      <c r="H11" s="174"/>
      <c r="I11" s="174"/>
      <c r="J11" s="174"/>
      <c r="K11" s="174"/>
      <c r="L11" s="175"/>
      <c r="M11" s="48"/>
      <c r="N11" s="183"/>
      <c r="P11" s="183"/>
      <c r="R11" s="170"/>
      <c r="S11" s="171"/>
      <c r="T11" s="172"/>
      <c r="V11" s="170"/>
      <c r="W11" s="171"/>
      <c r="X11" s="172"/>
      <c r="Z11" s="183"/>
    </row>
    <row r="12" spans="2:26" ht="15" thickBot="1" x14ac:dyDescent="0.35">
      <c r="B12" s="183"/>
      <c r="C12" s="9"/>
      <c r="D12" s="36"/>
      <c r="E12" s="37"/>
      <c r="F12" s="37"/>
      <c r="G12" s="37"/>
      <c r="H12" s="37"/>
      <c r="I12" s="37"/>
      <c r="J12" s="37"/>
      <c r="K12" s="37"/>
      <c r="L12" s="38"/>
      <c r="M12" s="37"/>
      <c r="N12" s="183"/>
      <c r="P12" s="183"/>
      <c r="Z12" s="183"/>
    </row>
    <row r="13" spans="2:26" ht="15.6" x14ac:dyDescent="0.3">
      <c r="B13" s="183"/>
      <c r="C13" s="9"/>
      <c r="D13" s="142" t="s">
        <v>51</v>
      </c>
      <c r="E13" s="143"/>
      <c r="F13" s="143"/>
      <c r="G13" s="143"/>
      <c r="H13" s="143"/>
      <c r="I13" s="143"/>
      <c r="J13" s="143"/>
      <c r="K13" s="143"/>
      <c r="L13" s="144"/>
      <c r="M13" s="49"/>
      <c r="N13" s="183"/>
      <c r="P13" s="183"/>
      <c r="R13" s="55" t="s">
        <v>64</v>
      </c>
      <c r="S13" s="56" t="s">
        <v>68</v>
      </c>
      <c r="T13" s="57" t="s">
        <v>69</v>
      </c>
      <c r="V13" s="55" t="s">
        <v>64</v>
      </c>
      <c r="W13" s="56" t="s">
        <v>68</v>
      </c>
      <c r="X13" s="57" t="s">
        <v>70</v>
      </c>
      <c r="Z13" s="183"/>
    </row>
    <row r="14" spans="2:26" ht="22.2" customHeight="1" thickBot="1" x14ac:dyDescent="0.35">
      <c r="B14" s="183"/>
      <c r="C14" s="9"/>
      <c r="D14" s="145" t="str">
        <f>ROUND(MAX(0,'Current Data'!E25*'Current Data'!M15-'Current Data'!J15),0)&amp;" Explorers"</f>
        <v>0 Explorers</v>
      </c>
      <c r="E14" s="146"/>
      <c r="F14" s="146"/>
      <c r="G14" s="146"/>
      <c r="H14" s="146"/>
      <c r="I14" s="146"/>
      <c r="J14" s="146"/>
      <c r="K14" s="146"/>
      <c r="L14" s="147"/>
      <c r="M14" s="43"/>
      <c r="N14" s="183"/>
      <c r="P14" s="183"/>
      <c r="R14" s="58" t="s">
        <v>14</v>
      </c>
      <c r="S14" s="53">
        <f>(ROUND('Current Data'!E25*'Current Data'!M15, 0))*'Current Data'!L33</f>
        <v>0</v>
      </c>
      <c r="T14" s="59">
        <f>ROUNDUP(S14/22, 0)</f>
        <v>0</v>
      </c>
      <c r="V14" s="58" t="s">
        <v>14</v>
      </c>
      <c r="W14" s="53">
        <f>S14-'Current Data'!E33</f>
        <v>0</v>
      </c>
      <c r="X14" s="65">
        <f>T14-'Current Data'!G33</f>
        <v>0</v>
      </c>
      <c r="Z14" s="183"/>
    </row>
    <row r="15" spans="2:26" ht="22.2" customHeight="1" x14ac:dyDescent="0.3">
      <c r="B15" s="183"/>
      <c r="C15" s="9"/>
      <c r="N15" s="183"/>
      <c r="P15" s="183"/>
      <c r="R15" s="58" t="s">
        <v>15</v>
      </c>
      <c r="S15" s="53">
        <f>(ROUND('Current Data'!E25*'Current Data'!M15, 0))*'Current Data'!L34</f>
        <v>0</v>
      </c>
      <c r="T15" s="59">
        <f>ROUNDUP(S15/22, 0)</f>
        <v>0</v>
      </c>
      <c r="V15" s="58" t="s">
        <v>15</v>
      </c>
      <c r="W15" s="53">
        <f>S15-'Current Data'!E34</f>
        <v>0</v>
      </c>
      <c r="X15" s="65">
        <f>T15-'Current Data'!G34</f>
        <v>0</v>
      </c>
      <c r="Z15" s="183"/>
    </row>
    <row r="16" spans="2:26" ht="22.2" customHeight="1" thickBot="1" x14ac:dyDescent="0.35">
      <c r="B16" s="183"/>
      <c r="C16" s="9"/>
      <c r="N16" s="183"/>
      <c r="P16" s="183"/>
      <c r="R16" s="58" t="s">
        <v>16</v>
      </c>
      <c r="S16" s="53">
        <f>(ROUND('Current Data'!E25*'Current Data'!M15, 0))*'Current Data'!L35</f>
        <v>0</v>
      </c>
      <c r="T16" s="59">
        <f>ROUNDUP(S16/22, 0)</f>
        <v>0</v>
      </c>
      <c r="V16" s="58" t="s">
        <v>16</v>
      </c>
      <c r="W16" s="53">
        <f>S16-'Current Data'!E35</f>
        <v>0</v>
      </c>
      <c r="X16" s="65">
        <f>T16-'Current Data'!G35</f>
        <v>0</v>
      </c>
      <c r="Z16" s="183"/>
    </row>
    <row r="17" spans="2:26" ht="22.2" customHeight="1" x14ac:dyDescent="0.3">
      <c r="B17" s="183"/>
      <c r="C17" s="9"/>
      <c r="D17" s="148" t="s">
        <v>62</v>
      </c>
      <c r="E17" s="149"/>
      <c r="I17" s="148" t="s">
        <v>53</v>
      </c>
      <c r="J17" s="150"/>
      <c r="K17" s="150"/>
      <c r="L17" s="149"/>
      <c r="M17" s="49"/>
      <c r="N17" s="183"/>
      <c r="P17" s="183"/>
      <c r="R17" s="58" t="s">
        <v>17</v>
      </c>
      <c r="S17" s="53">
        <f>(ROUND('Current Data'!E25*'Current Data'!M15, 0))*'Current Data'!L36</f>
        <v>0</v>
      </c>
      <c r="T17" s="59">
        <f>ROUNDUP(S17/22, 0)</f>
        <v>0</v>
      </c>
      <c r="V17" s="58" t="s">
        <v>17</v>
      </c>
      <c r="W17" s="53">
        <f>S17-'Current Data'!E36</f>
        <v>0</v>
      </c>
      <c r="X17" s="65">
        <f>T17-'Current Data'!G36</f>
        <v>0</v>
      </c>
      <c r="Z17" s="183"/>
    </row>
    <row r="18" spans="2:26" ht="6" customHeight="1" x14ac:dyDescent="0.3">
      <c r="B18" s="183"/>
      <c r="C18" s="9"/>
      <c r="D18" s="185"/>
      <c r="E18" s="186"/>
      <c r="I18" s="185"/>
      <c r="J18" s="192"/>
      <c r="K18" s="192"/>
      <c r="L18" s="186"/>
      <c r="M18" s="45"/>
      <c r="N18" s="183"/>
      <c r="P18" s="183"/>
      <c r="R18" s="131" t="s">
        <v>75</v>
      </c>
      <c r="S18" s="176">
        <f>(ROUND('Current Data'!E25*'Current Data'!M15, 0))*'Current Data'!L37</f>
        <v>0</v>
      </c>
      <c r="T18" s="178">
        <f>ROUNDUP(S18/22, 0)</f>
        <v>0</v>
      </c>
      <c r="U18" s="179"/>
      <c r="V18" s="131" t="s">
        <v>75</v>
      </c>
      <c r="W18" s="132">
        <f>S18-'Current Data'!E37</f>
        <v>0</v>
      </c>
      <c r="X18" s="135">
        <f>T18-'Current Data'!G37</f>
        <v>0</v>
      </c>
      <c r="Z18" s="183"/>
    </row>
    <row r="19" spans="2:26" ht="15.6" x14ac:dyDescent="0.3">
      <c r="B19" s="183"/>
      <c r="C19" s="9"/>
      <c r="D19" s="46" t="s">
        <v>52</v>
      </c>
      <c r="E19" s="39" t="e">
        <f>MAX(0, ('Current Data'!E15 * 'Current Data'!E20)-('Current Data'!E15*'Current Data'!E19))</f>
        <v>#DIV/0!</v>
      </c>
      <c r="I19" s="154" t="s">
        <v>52</v>
      </c>
      <c r="J19" s="155"/>
      <c r="K19" s="156"/>
      <c r="L19" s="39" t="e">
        <f>MAX(0,'Current Data'!E25*'Current Data'!M15-'Current Data'!J15-'Silver Goals'!E19)</f>
        <v>#DIV/0!</v>
      </c>
      <c r="M19" s="44"/>
      <c r="N19" s="183"/>
      <c r="P19" s="183"/>
      <c r="R19" s="131"/>
      <c r="S19" s="177"/>
      <c r="T19" s="178"/>
      <c r="U19" s="179"/>
      <c r="V19" s="131"/>
      <c r="W19" s="132"/>
      <c r="X19" s="135"/>
      <c r="Z19" s="183"/>
    </row>
    <row r="20" spans="2:26" ht="22.2" customHeight="1" thickBot="1" x14ac:dyDescent="0.35">
      <c r="B20" s="183"/>
      <c r="C20" s="9"/>
      <c r="D20" s="47" t="s">
        <v>55</v>
      </c>
      <c r="E20" s="40" t="e">
        <f>E19/'Current Data'!E20</f>
        <v>#DIV/0!</v>
      </c>
      <c r="I20" s="157" t="s">
        <v>48</v>
      </c>
      <c r="J20" s="158"/>
      <c r="K20" s="159"/>
      <c r="L20" s="40" t="e">
        <f>L19/'Current Data'!E20</f>
        <v>#DIV/0!</v>
      </c>
      <c r="M20" s="44"/>
      <c r="N20" s="183"/>
      <c r="P20" s="183"/>
      <c r="R20" s="60" t="s">
        <v>19</v>
      </c>
      <c r="S20" s="54">
        <f>(ROUND('Current Data'!E25*'Current Data'!M15, 0))*'Current Data'!L38</f>
        <v>0</v>
      </c>
      <c r="T20" s="61">
        <f>ROUNDUP(S20/22, 0)</f>
        <v>0</v>
      </c>
      <c r="V20" s="60" t="s">
        <v>19</v>
      </c>
      <c r="W20" s="54">
        <f>S20-'Current Data'!E38</f>
        <v>0</v>
      </c>
      <c r="X20" s="66">
        <f>T20-'Current Data'!G38</f>
        <v>0</v>
      </c>
      <c r="Z20" s="183"/>
    </row>
    <row r="21" spans="2:26" ht="22.2" customHeight="1" x14ac:dyDescent="0.3">
      <c r="B21" s="183"/>
      <c r="C21" s="9"/>
      <c r="N21" s="183"/>
      <c r="P21" s="183"/>
      <c r="R21" s="60" t="s">
        <v>21</v>
      </c>
      <c r="S21" s="54">
        <f>(ROUND('Current Data'!E25*'Current Data'!M15, 0))*'Current Data'!L39</f>
        <v>0</v>
      </c>
      <c r="T21" s="61">
        <f>ROUNDUP(S21/22, 0)</f>
        <v>0</v>
      </c>
      <c r="V21" s="60" t="s">
        <v>21</v>
      </c>
      <c r="W21" s="54">
        <f>S21-'Current Data'!E39</f>
        <v>0</v>
      </c>
      <c r="X21" s="66">
        <f>T21-'Current Data'!G39</f>
        <v>0</v>
      </c>
      <c r="Z21" s="183"/>
    </row>
    <row r="22" spans="2:26" ht="22.2" customHeight="1" thickBot="1" x14ac:dyDescent="0.35">
      <c r="B22" s="183"/>
      <c r="C22" s="9"/>
      <c r="N22" s="183"/>
      <c r="P22" s="183"/>
      <c r="R22" s="58" t="s">
        <v>22</v>
      </c>
      <c r="S22" s="53">
        <f>(ROUND('Current Data'!E25*'Current Data'!M15, 0))*'Current Data'!L40</f>
        <v>0</v>
      </c>
      <c r="T22" s="59">
        <f>ROUNDUP(S22/22, 0)</f>
        <v>0</v>
      </c>
      <c r="V22" s="58" t="s">
        <v>22</v>
      </c>
      <c r="W22" s="54">
        <f>S22-'Current Data'!E40</f>
        <v>0</v>
      </c>
      <c r="X22" s="65">
        <f>T22-'Current Data'!G40</f>
        <v>0</v>
      </c>
      <c r="Z22" s="183"/>
    </row>
    <row r="23" spans="2:26" ht="22.2" customHeight="1" x14ac:dyDescent="0.3">
      <c r="B23" s="183"/>
      <c r="C23" s="9"/>
      <c r="E23" s="148" t="s">
        <v>56</v>
      </c>
      <c r="F23" s="150"/>
      <c r="G23" s="150"/>
      <c r="H23" s="150"/>
      <c r="I23" s="149"/>
      <c r="N23" s="183"/>
      <c r="P23" s="183"/>
      <c r="R23" s="58" t="s">
        <v>23</v>
      </c>
      <c r="S23" s="53">
        <f>(ROUND('Current Data'!E25*'Current Data'!M15, 0))*'Current Data'!L41</f>
        <v>0</v>
      </c>
      <c r="T23" s="59">
        <f>ROUNDUP(S23/22, 0)</f>
        <v>0</v>
      </c>
      <c r="V23" s="58" t="s">
        <v>23</v>
      </c>
      <c r="W23" s="53">
        <f>S23-'Current Data'!E41</f>
        <v>0</v>
      </c>
      <c r="X23" s="65">
        <f>T23-'Current Data'!G41</f>
        <v>0</v>
      </c>
      <c r="Z23" s="183"/>
    </row>
    <row r="24" spans="2:26" ht="6.75" customHeight="1" x14ac:dyDescent="0.3">
      <c r="B24" s="183"/>
      <c r="C24" s="9"/>
      <c r="E24" s="187"/>
      <c r="F24" s="188"/>
      <c r="G24" s="188"/>
      <c r="H24" s="188"/>
      <c r="I24" s="189"/>
      <c r="N24" s="183"/>
      <c r="P24" s="183"/>
      <c r="R24" s="131" t="s">
        <v>24</v>
      </c>
      <c r="S24" s="176">
        <f>(ROUND('Current Data'!E25*'Current Data'!M15, 0))*'Current Data'!L42</f>
        <v>0</v>
      </c>
      <c r="T24" s="178">
        <f>ROUNDUP(S24/22, 0)</f>
        <v>0</v>
      </c>
      <c r="U24" s="179"/>
      <c r="V24" s="131" t="s">
        <v>24</v>
      </c>
      <c r="W24" s="132">
        <f>S24-'Current Data'!E42</f>
        <v>0</v>
      </c>
      <c r="X24" s="135">
        <f>T24-'Current Data'!G42</f>
        <v>0</v>
      </c>
      <c r="Z24" s="183"/>
    </row>
    <row r="25" spans="2:26" ht="15.6" x14ac:dyDescent="0.3">
      <c r="B25" s="183"/>
      <c r="C25" s="9"/>
      <c r="E25" s="136" t="s">
        <v>49</v>
      </c>
      <c r="F25" s="137"/>
      <c r="G25" s="137"/>
      <c r="H25" s="137"/>
      <c r="I25" s="39" t="e">
        <f>L20*3</f>
        <v>#DIV/0!</v>
      </c>
      <c r="N25" s="183"/>
      <c r="P25" s="183"/>
      <c r="R25" s="131"/>
      <c r="S25" s="177"/>
      <c r="T25" s="178"/>
      <c r="U25" s="179"/>
      <c r="V25" s="131"/>
      <c r="W25" s="132"/>
      <c r="X25" s="135"/>
      <c r="Z25" s="183"/>
    </row>
    <row r="26" spans="2:26" ht="22.2" customHeight="1" x14ac:dyDescent="0.3">
      <c r="B26" s="183"/>
      <c r="C26" s="9"/>
      <c r="E26" s="136" t="s">
        <v>57</v>
      </c>
      <c r="F26" s="137"/>
      <c r="G26" s="137"/>
      <c r="H26" s="137"/>
      <c r="I26" s="41" t="e">
        <f>MAX(0,(('Current Data'!E15+'Silver Goals'!L20)/6)-'Current Data'!E17)</f>
        <v>#DIV/0!</v>
      </c>
      <c r="N26" s="183"/>
      <c r="P26" s="183"/>
      <c r="R26" s="60" t="s">
        <v>25</v>
      </c>
      <c r="S26" s="54">
        <f>(ROUND('Current Data'!E25*'Current Data'!M15, 0))*'Current Data'!L43</f>
        <v>0</v>
      </c>
      <c r="T26" s="61">
        <f>ROUNDUP(S26/22, 0)</f>
        <v>0</v>
      </c>
      <c r="V26" s="60" t="s">
        <v>25</v>
      </c>
      <c r="W26" s="54">
        <f>S26-'Current Data'!E43</f>
        <v>0</v>
      </c>
      <c r="X26" s="66">
        <f>T26-'Current Data'!G43</f>
        <v>0</v>
      </c>
      <c r="Z26" s="183"/>
    </row>
    <row r="27" spans="2:26" ht="22.2" customHeight="1" thickBot="1" x14ac:dyDescent="0.35">
      <c r="B27" s="183"/>
      <c r="C27" s="9"/>
      <c r="E27" s="138" t="s">
        <v>58</v>
      </c>
      <c r="F27" s="139"/>
      <c r="G27" s="139"/>
      <c r="H27" s="139"/>
      <c r="I27" s="40">
        <f>MAX(0,('Current Data'!E25*'Current Data'!M15-'Current Data'!J15)*20)</f>
        <v>0</v>
      </c>
      <c r="N27" s="183"/>
      <c r="P27" s="183"/>
      <c r="R27" s="62" t="s">
        <v>26</v>
      </c>
      <c r="S27" s="63">
        <f>(ROUND('Current Data'!E25*'Current Data'!M15, 0))*'Current Data'!L44</f>
        <v>0</v>
      </c>
      <c r="T27" s="64">
        <f>ROUNDUP(S27/22, 0)</f>
        <v>0</v>
      </c>
      <c r="V27" s="62" t="s">
        <v>26</v>
      </c>
      <c r="W27" s="63">
        <f>S27-'Current Data'!E44</f>
        <v>0</v>
      </c>
      <c r="X27" s="67">
        <f>T27-'Current Data'!G44</f>
        <v>0</v>
      </c>
      <c r="Z27" s="183"/>
    </row>
    <row r="28" spans="2:26" x14ac:dyDescent="0.3">
      <c r="B28" s="183"/>
      <c r="C28" s="9"/>
      <c r="N28" s="183"/>
      <c r="P28" s="183"/>
      <c r="V28" s="140" t="s">
        <v>73</v>
      </c>
      <c r="W28" s="140"/>
      <c r="X28" s="140"/>
      <c r="Z28" s="183"/>
    </row>
    <row r="29" spans="2:26" x14ac:dyDescent="0.3">
      <c r="B29" s="183"/>
      <c r="C29" s="9"/>
      <c r="N29" s="183"/>
      <c r="P29" s="183"/>
      <c r="Z29" s="183"/>
    </row>
    <row r="30" spans="2:26" x14ac:dyDescent="0.3">
      <c r="B30" s="183"/>
      <c r="C30" s="183"/>
      <c r="D30" s="183"/>
      <c r="E30" s="183"/>
      <c r="F30" s="183"/>
      <c r="G30" s="183"/>
      <c r="H30" s="183"/>
      <c r="I30" s="183"/>
      <c r="J30" s="183"/>
      <c r="K30" s="183"/>
      <c r="L30" s="183"/>
      <c r="M30" s="183"/>
      <c r="N30" s="183"/>
      <c r="P30" s="183"/>
      <c r="Q30" s="184"/>
      <c r="R30" s="184"/>
      <c r="S30" s="184"/>
      <c r="T30" s="184"/>
      <c r="U30" s="184"/>
      <c r="V30" s="184"/>
      <c r="W30" s="184"/>
      <c r="X30" s="184"/>
      <c r="Y30" s="184"/>
      <c r="Z30" s="183"/>
    </row>
    <row r="31" spans="2:26" x14ac:dyDescent="0.3">
      <c r="D31" s="134" t="s">
        <v>63</v>
      </c>
      <c r="E31" s="134"/>
      <c r="F31" s="134"/>
      <c r="G31" s="134"/>
      <c r="H31" s="134"/>
      <c r="I31" s="134"/>
      <c r="J31" s="134"/>
      <c r="K31" s="134"/>
      <c r="L31" s="134"/>
    </row>
    <row r="32" spans="2:26" x14ac:dyDescent="0.3">
      <c r="D32" s="134"/>
      <c r="E32" s="134"/>
      <c r="F32" s="134"/>
      <c r="G32" s="134"/>
      <c r="H32" s="134"/>
      <c r="I32" s="134"/>
      <c r="J32" s="134"/>
      <c r="K32" s="134"/>
      <c r="L32" s="134"/>
    </row>
    <row r="33"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sheetData>
  <sheetProtection algorithmName="SHA-512" hashValue="KXot5mS7Xfh+1XEV8p1DG6nzKyCIIneQFBokhj63uep0ERICw5/FZj1oLqsGs/OODI/pAiqO6wXgACS/ZLogDg==" saltValue="n2DmF4PrHKGaiEI2dCoYSQ==" spinCount="100000" sheet="1" selectLockedCells="1"/>
  <mergeCells count="49">
    <mergeCell ref="D1:L1"/>
    <mergeCell ref="R1:X1"/>
    <mergeCell ref="D3:L3"/>
    <mergeCell ref="R3:X3"/>
    <mergeCell ref="D4:L4"/>
    <mergeCell ref="R4:X4"/>
    <mergeCell ref="D5:L5"/>
    <mergeCell ref="R5:X5"/>
    <mergeCell ref="B8:B30"/>
    <mergeCell ref="C8:M8"/>
    <mergeCell ref="N8:N30"/>
    <mergeCell ref="P8:P30"/>
    <mergeCell ref="Q8:Y8"/>
    <mergeCell ref="I18:L18"/>
    <mergeCell ref="S24:S25"/>
    <mergeCell ref="T24:T25"/>
    <mergeCell ref="U24:U25"/>
    <mergeCell ref="V24:V25"/>
    <mergeCell ref="R18:R19"/>
    <mergeCell ref="S18:S19"/>
    <mergeCell ref="T18:T19"/>
    <mergeCell ref="U18:U19"/>
    <mergeCell ref="Z8:Z30"/>
    <mergeCell ref="D10:L10"/>
    <mergeCell ref="R10:T11"/>
    <mergeCell ref="V10:X11"/>
    <mergeCell ref="D11:L11"/>
    <mergeCell ref="D13:L13"/>
    <mergeCell ref="D14:L14"/>
    <mergeCell ref="D17:E17"/>
    <mergeCell ref="I17:L17"/>
    <mergeCell ref="D18:E18"/>
    <mergeCell ref="X18:X19"/>
    <mergeCell ref="I19:K19"/>
    <mergeCell ref="I20:K20"/>
    <mergeCell ref="E23:I23"/>
    <mergeCell ref="E24:I24"/>
    <mergeCell ref="R24:R25"/>
    <mergeCell ref="V18:V19"/>
    <mergeCell ref="W18:W19"/>
    <mergeCell ref="C30:M30"/>
    <mergeCell ref="Q30:Y30"/>
    <mergeCell ref="D31:L32"/>
    <mergeCell ref="W24:W25"/>
    <mergeCell ref="X24:X25"/>
    <mergeCell ref="E25:H25"/>
    <mergeCell ref="E26:H26"/>
    <mergeCell ref="E27:H27"/>
    <mergeCell ref="V28:X28"/>
  </mergeCells>
  <conditionalFormatting sqref="W14:X27">
    <cfRule type="cellIs" dxfId="3" priority="3" operator="lessThan">
      <formula>0</formula>
    </cfRule>
    <cfRule type="cellIs" dxfId="2" priority="4" operator="equal">
      <formula>0</formula>
    </cfRule>
  </conditionalFormatting>
  <pageMargins left="0.7" right="0.7" top="0.75" bottom="0.75" header="0.3" footer="0.3"/>
  <pageSetup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10998-9A19-495F-BAAF-F282921E4BD2}">
  <sheetPr>
    <tabColor rgb="FFFFFF00"/>
  </sheetPr>
  <dimension ref="A1:AB135"/>
  <sheetViews>
    <sheetView showGridLines="0" showRowColHeaders="0" topLeftCell="E7" zoomScaleNormal="100" workbookViewId="0">
      <selection activeCell="A34" sqref="A34:XFD1048576"/>
    </sheetView>
  </sheetViews>
  <sheetFormatPr defaultColWidth="0" defaultRowHeight="14.4" zeroHeight="1" x14ac:dyDescent="0.3"/>
  <cols>
    <col min="1" max="1" width="3.6640625" customWidth="1"/>
    <col min="2" max="3" width="2.109375" customWidth="1"/>
    <col min="4" max="4" width="26.6640625" customWidth="1"/>
    <col min="5" max="5" width="9" customWidth="1"/>
    <col min="6" max="6" width="10.6640625" bestFit="1" customWidth="1"/>
    <col min="7" max="12" width="9.109375" customWidth="1"/>
    <col min="13" max="14" width="2.109375" customWidth="1"/>
    <col min="15" max="15" width="3.6640625" customWidth="1"/>
    <col min="16" max="17" width="2.109375" customWidth="1"/>
    <col min="18" max="18" width="22.33203125" bestFit="1" customWidth="1"/>
    <col min="19" max="19" width="12" bestFit="1" customWidth="1"/>
    <col min="20" max="21" width="9.109375" customWidth="1"/>
    <col min="22" max="22" width="22.33203125" bestFit="1" customWidth="1"/>
    <col min="23" max="23" width="15.44140625" bestFit="1" customWidth="1"/>
    <col min="24" max="24" width="9.5546875" bestFit="1" customWidth="1"/>
    <col min="25" max="26" width="2.109375" customWidth="1"/>
    <col min="27" max="27" width="3.6640625" customWidth="1"/>
    <col min="28" max="28" width="0" hidden="1" customWidth="1"/>
    <col min="29" max="16384" width="9.109375" hidden="1"/>
  </cols>
  <sheetData>
    <row r="1" spans="2:26" ht="18" x14ac:dyDescent="0.35">
      <c r="C1" s="70"/>
      <c r="D1" s="180" t="s">
        <v>8</v>
      </c>
      <c r="E1" s="180"/>
      <c r="F1" s="180"/>
      <c r="G1" s="180"/>
      <c r="H1" s="180"/>
      <c r="I1" s="180"/>
      <c r="J1" s="180"/>
      <c r="K1" s="180"/>
      <c r="L1" s="180"/>
      <c r="M1" s="70"/>
      <c r="N1" s="70"/>
      <c r="O1" s="70"/>
      <c r="R1" s="180" t="s">
        <v>65</v>
      </c>
      <c r="S1" s="180"/>
      <c r="T1" s="180"/>
      <c r="U1" s="180"/>
      <c r="V1" s="180"/>
      <c r="W1" s="180"/>
      <c r="X1" s="180"/>
    </row>
    <row r="2" spans="2:26" x14ac:dyDescent="0.3"/>
    <row r="3" spans="2:26" ht="15.6" x14ac:dyDescent="0.3">
      <c r="D3" s="181" t="s">
        <v>45</v>
      </c>
      <c r="E3" s="181"/>
      <c r="F3" s="181"/>
      <c r="G3" s="181"/>
      <c r="H3" s="181"/>
      <c r="I3" s="181"/>
      <c r="J3" s="181"/>
      <c r="K3" s="181"/>
      <c r="L3" s="181"/>
      <c r="M3" s="50"/>
      <c r="R3" s="182" t="s">
        <v>45</v>
      </c>
      <c r="S3" s="182"/>
      <c r="T3" s="182"/>
      <c r="U3" s="182"/>
      <c r="V3" s="182"/>
      <c r="W3" s="182"/>
      <c r="X3" s="182"/>
    </row>
    <row r="4" spans="2:26" x14ac:dyDescent="0.3">
      <c r="D4" s="163" t="s">
        <v>46</v>
      </c>
      <c r="E4" s="163"/>
      <c r="F4" s="163"/>
      <c r="G4" s="163"/>
      <c r="H4" s="163"/>
      <c r="I4" s="163"/>
      <c r="J4" s="163"/>
      <c r="K4" s="163"/>
      <c r="L4" s="163"/>
      <c r="M4" s="51"/>
      <c r="R4" s="163" t="s">
        <v>66</v>
      </c>
      <c r="S4" s="163"/>
      <c r="T4" s="163"/>
      <c r="U4" s="163"/>
      <c r="V4" s="163"/>
      <c r="W4" s="163"/>
      <c r="X4" s="163"/>
    </row>
    <row r="5" spans="2:26" x14ac:dyDescent="0.3">
      <c r="D5" s="163" t="s">
        <v>47</v>
      </c>
      <c r="E5" s="163"/>
      <c r="F5" s="163"/>
      <c r="G5" s="163"/>
      <c r="H5" s="163"/>
      <c r="I5" s="163"/>
      <c r="J5" s="163"/>
      <c r="K5" s="163"/>
      <c r="L5" s="163"/>
      <c r="M5" s="51"/>
      <c r="R5" s="163" t="s">
        <v>67</v>
      </c>
      <c r="S5" s="163"/>
      <c r="T5" s="163"/>
      <c r="U5" s="163"/>
      <c r="V5" s="163"/>
      <c r="W5" s="163"/>
      <c r="X5" s="163"/>
    </row>
    <row r="6" spans="2:26" x14ac:dyDescent="0.3"/>
    <row r="7" spans="2:26" x14ac:dyDescent="0.3"/>
    <row r="8" spans="2:26" ht="21" x14ac:dyDescent="0.4">
      <c r="B8" s="193"/>
      <c r="C8" s="199" t="s">
        <v>60</v>
      </c>
      <c r="D8" s="199"/>
      <c r="E8" s="199"/>
      <c r="F8" s="199"/>
      <c r="G8" s="199"/>
      <c r="H8" s="199"/>
      <c r="I8" s="199"/>
      <c r="J8" s="199"/>
      <c r="K8" s="199"/>
      <c r="L8" s="199"/>
      <c r="M8" s="199"/>
      <c r="N8" s="193"/>
      <c r="P8" s="193"/>
      <c r="Q8" s="199" t="s">
        <v>60</v>
      </c>
      <c r="R8" s="199"/>
      <c r="S8" s="199"/>
      <c r="T8" s="199"/>
      <c r="U8" s="199"/>
      <c r="V8" s="199"/>
      <c r="W8" s="199"/>
      <c r="X8" s="199"/>
      <c r="Y8" s="199"/>
      <c r="Z8" s="193"/>
    </row>
    <row r="9" spans="2:26" ht="15" thickBot="1" x14ac:dyDescent="0.35">
      <c r="B9" s="193"/>
      <c r="C9" s="9"/>
      <c r="N9" s="193"/>
      <c r="P9" s="193"/>
      <c r="Z9" s="193"/>
    </row>
    <row r="10" spans="2:26" ht="18" x14ac:dyDescent="0.35">
      <c r="B10" s="193"/>
      <c r="C10" s="9"/>
      <c r="D10" s="164" t="s">
        <v>50</v>
      </c>
      <c r="E10" s="165"/>
      <c r="F10" s="165"/>
      <c r="G10" s="165"/>
      <c r="H10" s="165"/>
      <c r="I10" s="165"/>
      <c r="J10" s="165"/>
      <c r="K10" s="165"/>
      <c r="L10" s="166"/>
      <c r="M10" s="42"/>
      <c r="N10" s="193"/>
      <c r="P10" s="193"/>
      <c r="R10" s="167" t="s">
        <v>71</v>
      </c>
      <c r="S10" s="168"/>
      <c r="T10" s="169"/>
      <c r="V10" s="167" t="s">
        <v>72</v>
      </c>
      <c r="W10" s="168"/>
      <c r="X10" s="169"/>
      <c r="Z10" s="193"/>
    </row>
    <row r="11" spans="2:26" ht="18.600000000000001" thickBot="1" x14ac:dyDescent="0.4">
      <c r="B11" s="193"/>
      <c r="C11" s="9"/>
      <c r="D11" s="173" t="str">
        <f>ROUND('Current Data'!E26*'Current Data'!M15,0)&amp;" Explorers"</f>
        <v>0 Explorers</v>
      </c>
      <c r="E11" s="174"/>
      <c r="F11" s="174"/>
      <c r="G11" s="174"/>
      <c r="H11" s="174"/>
      <c r="I11" s="174"/>
      <c r="J11" s="174"/>
      <c r="K11" s="174"/>
      <c r="L11" s="175"/>
      <c r="M11" s="48"/>
      <c r="N11" s="193"/>
      <c r="P11" s="193"/>
      <c r="R11" s="170"/>
      <c r="S11" s="171"/>
      <c r="T11" s="172"/>
      <c r="V11" s="170"/>
      <c r="W11" s="171"/>
      <c r="X11" s="172"/>
      <c r="Z11" s="193"/>
    </row>
    <row r="12" spans="2:26" ht="15" thickBot="1" x14ac:dyDescent="0.35">
      <c r="B12" s="193"/>
      <c r="C12" s="9"/>
      <c r="D12" s="36"/>
      <c r="E12" s="37"/>
      <c r="F12" s="37"/>
      <c r="G12" s="37"/>
      <c r="H12" s="37"/>
      <c r="I12" s="37"/>
      <c r="J12" s="37"/>
      <c r="K12" s="37"/>
      <c r="L12" s="38"/>
      <c r="M12" s="37"/>
      <c r="N12" s="193"/>
      <c r="P12" s="193"/>
      <c r="Z12" s="193"/>
    </row>
    <row r="13" spans="2:26" ht="15.6" x14ac:dyDescent="0.3">
      <c r="B13" s="193"/>
      <c r="C13" s="9"/>
      <c r="D13" s="142" t="s">
        <v>51</v>
      </c>
      <c r="E13" s="143"/>
      <c r="F13" s="143"/>
      <c r="G13" s="143"/>
      <c r="H13" s="143"/>
      <c r="I13" s="143"/>
      <c r="J13" s="143"/>
      <c r="K13" s="143"/>
      <c r="L13" s="144"/>
      <c r="M13" s="49"/>
      <c r="N13" s="193"/>
      <c r="P13" s="193"/>
      <c r="R13" s="55" t="s">
        <v>64</v>
      </c>
      <c r="S13" s="56" t="s">
        <v>68</v>
      </c>
      <c r="T13" s="57" t="s">
        <v>69</v>
      </c>
      <c r="V13" s="55" t="s">
        <v>64</v>
      </c>
      <c r="W13" s="56" t="s">
        <v>68</v>
      </c>
      <c r="X13" s="57" t="s">
        <v>70</v>
      </c>
      <c r="Z13" s="193"/>
    </row>
    <row r="14" spans="2:26" ht="22.2" customHeight="1" thickBot="1" x14ac:dyDescent="0.35">
      <c r="B14" s="193"/>
      <c r="C14" s="9"/>
      <c r="D14" s="145" t="str">
        <f>ROUND(MAX(0,'Current Data'!E26*'Current Data'!M15-'Current Data'!J15),0)&amp;" Explorers"</f>
        <v>0 Explorers</v>
      </c>
      <c r="E14" s="146"/>
      <c r="F14" s="146"/>
      <c r="G14" s="146"/>
      <c r="H14" s="146"/>
      <c r="I14" s="146"/>
      <c r="J14" s="146"/>
      <c r="K14" s="146"/>
      <c r="L14" s="147"/>
      <c r="M14" s="43"/>
      <c r="N14" s="193"/>
      <c r="P14" s="193"/>
      <c r="R14" s="58" t="s">
        <v>14</v>
      </c>
      <c r="S14" s="53">
        <f>(ROUND('Current Data'!E26*'Current Data'!M15, 0))*'Current Data'!L33</f>
        <v>0</v>
      </c>
      <c r="T14" s="59">
        <f>ROUNDUP(S14/22, 0)</f>
        <v>0</v>
      </c>
      <c r="V14" s="58" t="s">
        <v>14</v>
      </c>
      <c r="W14" s="53">
        <f>S14-'Current Data'!E33</f>
        <v>0</v>
      </c>
      <c r="X14" s="65">
        <f>T14-'Current Data'!G33</f>
        <v>0</v>
      </c>
      <c r="Z14" s="193"/>
    </row>
    <row r="15" spans="2:26" ht="22.2" customHeight="1" x14ac:dyDescent="0.3">
      <c r="B15" s="193"/>
      <c r="C15" s="9"/>
      <c r="N15" s="193"/>
      <c r="P15" s="193"/>
      <c r="R15" s="58" t="s">
        <v>15</v>
      </c>
      <c r="S15" s="53">
        <f>(ROUND('Current Data'!E26*'Current Data'!M15, 0))*'Current Data'!L34</f>
        <v>0</v>
      </c>
      <c r="T15" s="59">
        <f>ROUNDUP(S15/22, 0)</f>
        <v>0</v>
      </c>
      <c r="V15" s="58" t="s">
        <v>15</v>
      </c>
      <c r="W15" s="53">
        <f>S15-'Current Data'!E34</f>
        <v>0</v>
      </c>
      <c r="X15" s="65">
        <f>T15-'Current Data'!G34</f>
        <v>0</v>
      </c>
      <c r="Z15" s="193"/>
    </row>
    <row r="16" spans="2:26" ht="22.2" customHeight="1" thickBot="1" x14ac:dyDescent="0.35">
      <c r="B16" s="193"/>
      <c r="C16" s="9"/>
      <c r="N16" s="193"/>
      <c r="P16" s="193"/>
      <c r="R16" s="58" t="s">
        <v>16</v>
      </c>
      <c r="S16" s="53">
        <f>(ROUND('Current Data'!E26*'Current Data'!M15, 0))*'Current Data'!L35</f>
        <v>0</v>
      </c>
      <c r="T16" s="59">
        <f>ROUNDUP(S16/22, 0)</f>
        <v>0</v>
      </c>
      <c r="V16" s="58" t="s">
        <v>16</v>
      </c>
      <c r="W16" s="53">
        <f>S16-'Current Data'!E35</f>
        <v>0</v>
      </c>
      <c r="X16" s="65">
        <f>T16-'Current Data'!G35</f>
        <v>0</v>
      </c>
      <c r="Z16" s="193"/>
    </row>
    <row r="17" spans="2:26" ht="22.2" customHeight="1" x14ac:dyDescent="0.3">
      <c r="B17" s="193"/>
      <c r="C17" s="9"/>
      <c r="D17" s="148" t="s">
        <v>62</v>
      </c>
      <c r="E17" s="149"/>
      <c r="I17" s="148" t="s">
        <v>53</v>
      </c>
      <c r="J17" s="150"/>
      <c r="K17" s="150"/>
      <c r="L17" s="149"/>
      <c r="M17" s="49"/>
      <c r="N17" s="193"/>
      <c r="P17" s="193"/>
      <c r="R17" s="58" t="s">
        <v>17</v>
      </c>
      <c r="S17" s="53">
        <f>(ROUND('Current Data'!E26*'Current Data'!M15, 0))*'Current Data'!L36</f>
        <v>0</v>
      </c>
      <c r="T17" s="59">
        <f>ROUNDUP(S17/22, 0)</f>
        <v>0</v>
      </c>
      <c r="V17" s="58" t="s">
        <v>17</v>
      </c>
      <c r="W17" s="53">
        <f>S17-'Current Data'!E36</f>
        <v>0</v>
      </c>
      <c r="X17" s="65">
        <f>T17-'Current Data'!G36</f>
        <v>0</v>
      </c>
      <c r="Z17" s="193"/>
    </row>
    <row r="18" spans="2:26" ht="6" customHeight="1" x14ac:dyDescent="0.3">
      <c r="B18" s="193"/>
      <c r="C18" s="9"/>
      <c r="D18" s="194"/>
      <c r="E18" s="195"/>
      <c r="I18" s="194"/>
      <c r="J18" s="200"/>
      <c r="K18" s="200"/>
      <c r="L18" s="195"/>
      <c r="M18" s="45"/>
      <c r="N18" s="193"/>
      <c r="P18" s="193"/>
      <c r="R18" s="131" t="s">
        <v>75</v>
      </c>
      <c r="S18" s="176">
        <f>(ROUND('Current Data'!E26*'Current Data'!M15, 0))*'Current Data'!L37</f>
        <v>0</v>
      </c>
      <c r="T18" s="178">
        <f>ROUNDUP(S18/22, 0)</f>
        <v>0</v>
      </c>
      <c r="U18" s="179"/>
      <c r="V18" s="131" t="s">
        <v>75</v>
      </c>
      <c r="W18" s="132">
        <f>S18-'Current Data'!E37</f>
        <v>0</v>
      </c>
      <c r="X18" s="135">
        <f>T18-'Current Data'!G37</f>
        <v>0</v>
      </c>
      <c r="Z18" s="193"/>
    </row>
    <row r="19" spans="2:26" ht="15.6" x14ac:dyDescent="0.3">
      <c r="B19" s="193"/>
      <c r="C19" s="9"/>
      <c r="D19" s="46" t="s">
        <v>52</v>
      </c>
      <c r="E19" s="39" t="e">
        <f>MAX(0, ('Current Data'!E15 *  'Current Data'!E20)-('Current Data'!E15*'Current Data'!E19))</f>
        <v>#DIV/0!</v>
      </c>
      <c r="I19" s="154" t="s">
        <v>52</v>
      </c>
      <c r="J19" s="155"/>
      <c r="K19" s="156"/>
      <c r="L19" s="39" t="e">
        <f>MAX(0,'Current Data'!E26*'Current Data'!M15-'Current Data'!J15-'Gold Goals'!E19)</f>
        <v>#DIV/0!</v>
      </c>
      <c r="M19" s="44"/>
      <c r="N19" s="193"/>
      <c r="P19" s="193"/>
      <c r="R19" s="131"/>
      <c r="S19" s="177"/>
      <c r="T19" s="178"/>
      <c r="U19" s="179"/>
      <c r="V19" s="131"/>
      <c r="W19" s="132"/>
      <c r="X19" s="135"/>
      <c r="Z19" s="193"/>
    </row>
    <row r="20" spans="2:26" ht="22.2" customHeight="1" thickBot="1" x14ac:dyDescent="0.35">
      <c r="B20" s="193"/>
      <c r="C20" s="9"/>
      <c r="D20" s="47" t="s">
        <v>55</v>
      </c>
      <c r="E20" s="40" t="e">
        <f>E19/'Current Data'!E20</f>
        <v>#DIV/0!</v>
      </c>
      <c r="I20" s="157" t="s">
        <v>48</v>
      </c>
      <c r="J20" s="158"/>
      <c r="K20" s="159"/>
      <c r="L20" s="40" t="e">
        <f>L19/'Current Data'!E20</f>
        <v>#DIV/0!</v>
      </c>
      <c r="M20" s="44"/>
      <c r="N20" s="193"/>
      <c r="P20" s="193"/>
      <c r="R20" s="60" t="s">
        <v>19</v>
      </c>
      <c r="S20" s="54">
        <f>(ROUND('Current Data'!E26*'Current Data'!M15, 0))*'Current Data'!L38</f>
        <v>0</v>
      </c>
      <c r="T20" s="61">
        <f>ROUNDUP(S20/22, 0)</f>
        <v>0</v>
      </c>
      <c r="V20" s="60" t="s">
        <v>19</v>
      </c>
      <c r="W20" s="54">
        <f>S20-'Current Data'!E38</f>
        <v>0</v>
      </c>
      <c r="X20" s="66">
        <f>T20-'Current Data'!G38</f>
        <v>0</v>
      </c>
      <c r="Z20" s="193"/>
    </row>
    <row r="21" spans="2:26" ht="22.2" customHeight="1" x14ac:dyDescent="0.3">
      <c r="B21" s="193"/>
      <c r="C21" s="9"/>
      <c r="N21" s="193"/>
      <c r="P21" s="193"/>
      <c r="R21" s="60" t="s">
        <v>21</v>
      </c>
      <c r="S21" s="54">
        <f>(ROUND('Current Data'!E26*'Current Data'!M15, 0))*'Current Data'!L39</f>
        <v>0</v>
      </c>
      <c r="T21" s="61">
        <f>ROUNDUP(S21/22, 0)</f>
        <v>0</v>
      </c>
      <c r="V21" s="60" t="s">
        <v>21</v>
      </c>
      <c r="W21" s="54">
        <f>S21-'Current Data'!E39</f>
        <v>0</v>
      </c>
      <c r="X21" s="66">
        <f>T21-'Current Data'!G39</f>
        <v>0</v>
      </c>
      <c r="Z21" s="193"/>
    </row>
    <row r="22" spans="2:26" ht="22.2" customHeight="1" thickBot="1" x14ac:dyDescent="0.35">
      <c r="B22" s="193"/>
      <c r="C22" s="9"/>
      <c r="N22" s="193"/>
      <c r="P22" s="193"/>
      <c r="R22" s="58" t="s">
        <v>22</v>
      </c>
      <c r="S22" s="53">
        <f>(ROUND('Current Data'!E26*'Current Data'!M15, 0))*'Current Data'!L40</f>
        <v>0</v>
      </c>
      <c r="T22" s="59">
        <f>ROUNDUP(S22/22, 0)</f>
        <v>0</v>
      </c>
      <c r="V22" s="58" t="s">
        <v>22</v>
      </c>
      <c r="W22" s="54">
        <f>S22-'Current Data'!E40</f>
        <v>0</v>
      </c>
      <c r="X22" s="65">
        <f>T22-'Current Data'!G40</f>
        <v>0</v>
      </c>
      <c r="Z22" s="193"/>
    </row>
    <row r="23" spans="2:26" ht="22.2" customHeight="1" x14ac:dyDescent="0.3">
      <c r="B23" s="193"/>
      <c r="C23" s="9"/>
      <c r="E23" s="148" t="s">
        <v>56</v>
      </c>
      <c r="F23" s="150"/>
      <c r="G23" s="150"/>
      <c r="H23" s="150"/>
      <c r="I23" s="149"/>
      <c r="N23" s="193"/>
      <c r="P23" s="193"/>
      <c r="R23" s="58" t="s">
        <v>23</v>
      </c>
      <c r="S23" s="53">
        <f>(ROUND('Current Data'!E26*'Current Data'!M15, 0))*'Current Data'!L41</f>
        <v>0</v>
      </c>
      <c r="T23" s="59">
        <f>ROUNDUP(S23/22, 0)</f>
        <v>0</v>
      </c>
      <c r="V23" s="58" t="s">
        <v>23</v>
      </c>
      <c r="W23" s="53">
        <f>S23-'Current Data'!E41</f>
        <v>0</v>
      </c>
      <c r="X23" s="65">
        <f>T23-'Current Data'!G41</f>
        <v>0</v>
      </c>
      <c r="Z23" s="193"/>
    </row>
    <row r="24" spans="2:26" ht="6.75" customHeight="1" x14ac:dyDescent="0.3">
      <c r="B24" s="193"/>
      <c r="C24" s="9"/>
      <c r="E24" s="196"/>
      <c r="F24" s="197"/>
      <c r="G24" s="197"/>
      <c r="H24" s="197"/>
      <c r="I24" s="198"/>
      <c r="N24" s="193"/>
      <c r="P24" s="193"/>
      <c r="R24" s="131" t="s">
        <v>24</v>
      </c>
      <c r="S24" s="176">
        <f>(ROUND('Current Data'!E26*'Current Data'!M15, 0))*'Current Data'!L42</f>
        <v>0</v>
      </c>
      <c r="T24" s="178">
        <f>ROUNDUP(S24/22, 0)</f>
        <v>0</v>
      </c>
      <c r="U24" s="179"/>
      <c r="V24" s="131" t="s">
        <v>24</v>
      </c>
      <c r="W24" s="132">
        <f>S24-'Current Data'!E42</f>
        <v>0</v>
      </c>
      <c r="X24" s="135">
        <f>T24-'Current Data'!G42</f>
        <v>0</v>
      </c>
      <c r="Z24" s="193"/>
    </row>
    <row r="25" spans="2:26" ht="15.6" x14ac:dyDescent="0.3">
      <c r="B25" s="193"/>
      <c r="C25" s="9"/>
      <c r="E25" s="136" t="s">
        <v>49</v>
      </c>
      <c r="F25" s="137"/>
      <c r="G25" s="137"/>
      <c r="H25" s="137"/>
      <c r="I25" s="39" t="e">
        <f>L20*3</f>
        <v>#DIV/0!</v>
      </c>
      <c r="N25" s="193"/>
      <c r="P25" s="193"/>
      <c r="R25" s="131"/>
      <c r="S25" s="177"/>
      <c r="T25" s="178"/>
      <c r="U25" s="179"/>
      <c r="V25" s="131"/>
      <c r="W25" s="132"/>
      <c r="X25" s="135"/>
      <c r="Z25" s="193"/>
    </row>
    <row r="26" spans="2:26" ht="22.2" customHeight="1" x14ac:dyDescent="0.3">
      <c r="B26" s="193"/>
      <c r="C26" s="9"/>
      <c r="E26" s="136" t="s">
        <v>57</v>
      </c>
      <c r="F26" s="137"/>
      <c r="G26" s="137"/>
      <c r="H26" s="137"/>
      <c r="I26" s="41" t="e">
        <f>MAX(0,(('Current Data'!E15+'Gold Goals'!L20)/4)-'Current Data'!E17)</f>
        <v>#DIV/0!</v>
      </c>
      <c r="N26" s="193"/>
      <c r="P26" s="193"/>
      <c r="R26" s="60" t="s">
        <v>25</v>
      </c>
      <c r="S26" s="54">
        <f>(ROUND('Current Data'!E26*'Current Data'!M15, 0))*'Current Data'!L43</f>
        <v>0</v>
      </c>
      <c r="T26" s="61">
        <f>ROUNDUP(S26/22, 0)</f>
        <v>0</v>
      </c>
      <c r="V26" s="60" t="s">
        <v>25</v>
      </c>
      <c r="W26" s="54">
        <f>S26-'Current Data'!E43</f>
        <v>0</v>
      </c>
      <c r="X26" s="66">
        <f>T26-'Current Data'!G43</f>
        <v>0</v>
      </c>
      <c r="Z26" s="193"/>
    </row>
    <row r="27" spans="2:26" ht="22.2" customHeight="1" thickBot="1" x14ac:dyDescent="0.35">
      <c r="B27" s="193"/>
      <c r="C27" s="9"/>
      <c r="E27" s="138" t="s">
        <v>58</v>
      </c>
      <c r="F27" s="139"/>
      <c r="G27" s="139"/>
      <c r="H27" s="139"/>
      <c r="I27" s="40">
        <f>MAX(0,('Current Data'!E26*'Current Data'!M15-'Current Data'!J15)*20)</f>
        <v>0</v>
      </c>
      <c r="N27" s="193"/>
      <c r="P27" s="193"/>
      <c r="R27" s="62" t="s">
        <v>26</v>
      </c>
      <c r="S27" s="63">
        <f>(ROUND('Current Data'!E26*'Current Data'!M15, 0))*'Current Data'!L44</f>
        <v>0</v>
      </c>
      <c r="T27" s="64">
        <f>ROUNDUP(S27/22, 0)</f>
        <v>0</v>
      </c>
      <c r="V27" s="62" t="s">
        <v>26</v>
      </c>
      <c r="W27" s="63">
        <f>S27-'Current Data'!E44</f>
        <v>0</v>
      </c>
      <c r="X27" s="67">
        <f>T27-'Current Data'!G44</f>
        <v>0</v>
      </c>
      <c r="Z27" s="193"/>
    </row>
    <row r="28" spans="2:26" x14ac:dyDescent="0.3">
      <c r="B28" s="193"/>
      <c r="C28" s="9"/>
      <c r="N28" s="193"/>
      <c r="P28" s="193"/>
      <c r="V28" s="140" t="s">
        <v>73</v>
      </c>
      <c r="W28" s="140"/>
      <c r="X28" s="140"/>
      <c r="Z28" s="193"/>
    </row>
    <row r="29" spans="2:26" x14ac:dyDescent="0.3">
      <c r="B29" s="193"/>
      <c r="C29" s="9"/>
      <c r="N29" s="193"/>
      <c r="P29" s="193"/>
      <c r="Z29" s="193"/>
    </row>
    <row r="30" spans="2:26" x14ac:dyDescent="0.3">
      <c r="B30" s="193"/>
      <c r="C30" s="193"/>
      <c r="D30" s="193"/>
      <c r="E30" s="193"/>
      <c r="F30" s="193"/>
      <c r="G30" s="193"/>
      <c r="H30" s="193"/>
      <c r="I30" s="193"/>
      <c r="J30" s="193"/>
      <c r="K30" s="193"/>
      <c r="L30" s="193"/>
      <c r="M30" s="193"/>
      <c r="N30" s="193"/>
      <c r="P30" s="193"/>
      <c r="Q30" s="193"/>
      <c r="R30" s="193"/>
      <c r="S30" s="193"/>
      <c r="T30" s="193"/>
      <c r="U30" s="193"/>
      <c r="V30" s="193"/>
      <c r="W30" s="193"/>
      <c r="X30" s="193"/>
      <c r="Y30" s="193"/>
      <c r="Z30" s="193"/>
    </row>
    <row r="31" spans="2:26" x14ac:dyDescent="0.3">
      <c r="D31" s="134" t="s">
        <v>63</v>
      </c>
      <c r="E31" s="134"/>
      <c r="F31" s="134"/>
      <c r="G31" s="134"/>
      <c r="H31" s="134"/>
      <c r="I31" s="134"/>
      <c r="J31" s="134"/>
      <c r="K31" s="134"/>
      <c r="L31" s="134"/>
    </row>
    <row r="32" spans="2:26" x14ac:dyDescent="0.3">
      <c r="D32" s="134"/>
      <c r="E32" s="134"/>
      <c r="F32" s="134"/>
      <c r="G32" s="134"/>
      <c r="H32" s="134"/>
      <c r="I32" s="134"/>
      <c r="J32" s="134"/>
      <c r="K32" s="134"/>
      <c r="L32" s="134"/>
    </row>
    <row r="33"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sheetData>
  <sheetProtection algorithmName="SHA-512" hashValue="gKlWuGlyPkKmPh8KbOvfCBJuqniEnj1Iry6s0PZVKrgLjxJIXW+uuk0fMBMsADDCr1FUrA3c5SvCuRYYfNz5vw==" saltValue="bpAW/nq3dVM5XCAwmYlI2Q==" spinCount="100000" sheet="1" selectLockedCells="1"/>
  <mergeCells count="49">
    <mergeCell ref="D1:L1"/>
    <mergeCell ref="R1:X1"/>
    <mergeCell ref="D3:L3"/>
    <mergeCell ref="R3:X3"/>
    <mergeCell ref="D4:L4"/>
    <mergeCell ref="R4:X4"/>
    <mergeCell ref="D5:L5"/>
    <mergeCell ref="R5:X5"/>
    <mergeCell ref="B8:B30"/>
    <mergeCell ref="C8:M8"/>
    <mergeCell ref="N8:N30"/>
    <mergeCell ref="P8:P30"/>
    <mergeCell ref="Q8:Y8"/>
    <mergeCell ref="I18:L18"/>
    <mergeCell ref="S24:S25"/>
    <mergeCell ref="T24:T25"/>
    <mergeCell ref="U24:U25"/>
    <mergeCell ref="V24:V25"/>
    <mergeCell ref="R18:R19"/>
    <mergeCell ref="S18:S19"/>
    <mergeCell ref="T18:T19"/>
    <mergeCell ref="U18:U19"/>
    <mergeCell ref="Z8:Z30"/>
    <mergeCell ref="D10:L10"/>
    <mergeCell ref="R10:T11"/>
    <mergeCell ref="V10:X11"/>
    <mergeCell ref="D11:L11"/>
    <mergeCell ref="D13:L13"/>
    <mergeCell ref="D14:L14"/>
    <mergeCell ref="D17:E17"/>
    <mergeCell ref="I17:L17"/>
    <mergeCell ref="D18:E18"/>
    <mergeCell ref="X18:X19"/>
    <mergeCell ref="I19:K19"/>
    <mergeCell ref="I20:K20"/>
    <mergeCell ref="E23:I23"/>
    <mergeCell ref="E24:I24"/>
    <mergeCell ref="R24:R25"/>
    <mergeCell ref="V18:V19"/>
    <mergeCell ref="W18:W19"/>
    <mergeCell ref="C30:M30"/>
    <mergeCell ref="Q30:Y30"/>
    <mergeCell ref="D31:L32"/>
    <mergeCell ref="W24:W25"/>
    <mergeCell ref="X24:X25"/>
    <mergeCell ref="E25:H25"/>
    <mergeCell ref="E26:H26"/>
    <mergeCell ref="E27:H27"/>
    <mergeCell ref="V28:X28"/>
  </mergeCells>
  <conditionalFormatting sqref="W14:X27">
    <cfRule type="cellIs" dxfId="1" priority="1" operator="lessThan">
      <formula>0</formula>
    </cfRule>
    <cfRule type="cellIs" dxfId="0" priority="2" operator="equal">
      <formula>0</formula>
    </cfRule>
  </conditionalFormatting>
  <pageMargins left="0.7" right="0.7" top="0.75" bottom="0.75" header="0.3" footer="0.3"/>
  <pageSetup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531CA-E6AA-49F6-81FF-85C0FC3B4974}">
  <dimension ref="A1:A16"/>
  <sheetViews>
    <sheetView showGridLines="0" showRowColHeaders="0" workbookViewId="0">
      <selection activeCell="A17" sqref="A17:XFD1048576"/>
    </sheetView>
  </sheetViews>
  <sheetFormatPr defaultColWidth="0" defaultRowHeight="14.4" zeroHeight="1" x14ac:dyDescent="0.3"/>
  <cols>
    <col min="1" max="1" width="82" style="89" bestFit="1" customWidth="1"/>
    <col min="2" max="16384" width="9.109375" style="89" hidden="1"/>
  </cols>
  <sheetData>
    <row r="1" spans="1:1" ht="73.2" x14ac:dyDescent="0.7">
      <c r="A1" s="93" t="s">
        <v>111</v>
      </c>
    </row>
    <row r="2" spans="1:1" ht="36.6" x14ac:dyDescent="0.7">
      <c r="A2" s="93"/>
    </row>
    <row r="3" spans="1:1" x14ac:dyDescent="0.3"/>
    <row r="4" spans="1:1" s="92" customFormat="1" ht="54" x14ac:dyDescent="0.35">
      <c r="A4" s="94" t="s">
        <v>112</v>
      </c>
    </row>
    <row r="5" spans="1:1" s="92" customFormat="1" ht="18" x14ac:dyDescent="0.35"/>
    <row r="6" spans="1:1" s="92" customFormat="1" ht="36" x14ac:dyDescent="0.35">
      <c r="A6" s="94" t="s">
        <v>115</v>
      </c>
    </row>
    <row r="7" spans="1:1" s="92" customFormat="1" ht="18" x14ac:dyDescent="0.35"/>
    <row r="8" spans="1:1" s="92" customFormat="1" ht="72" x14ac:dyDescent="0.35">
      <c r="A8" s="94" t="s">
        <v>116</v>
      </c>
    </row>
    <row r="9" spans="1:1" s="92" customFormat="1" ht="18" x14ac:dyDescent="0.35"/>
    <row r="10" spans="1:1" s="92" customFormat="1" ht="54" x14ac:dyDescent="0.35">
      <c r="A10" s="94" t="s">
        <v>113</v>
      </c>
    </row>
    <row r="11" spans="1:1" s="92" customFormat="1" ht="18" x14ac:dyDescent="0.35"/>
    <row r="12" spans="1:1" s="92" customFormat="1" ht="72" x14ac:dyDescent="0.35">
      <c r="A12" s="94" t="s">
        <v>114</v>
      </c>
    </row>
    <row r="13" spans="1:1" x14ac:dyDescent="0.3"/>
    <row r="14" spans="1:1" x14ac:dyDescent="0.3"/>
    <row r="15" spans="1:1" x14ac:dyDescent="0.3"/>
    <row r="16" spans="1:1" x14ac:dyDescent="0.3"/>
  </sheetData>
  <sheetProtection algorithmName="SHA-512" hashValue="ihz1eA4Awc0cm9+1TYFdwMnEn0fKUwUQe1urE3QbYDRZ6Ta67PFvnioSKH8mDwpw5LRxAshFDoKDkBHWmRdRxA==" saltValue="oIRuaVQO/XNo/lh6NZo5dw==" spinCount="100000" sheet="1" objects="1" scenarios="1" selectLockedCells="1"/>
  <pageMargins left="0.7" right="0.7" top="0.75" bottom="0.75" header="0.3" footer="0.3"/>
  <pageSetup scale="12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58512-B9A1-4992-939B-BE30945B10DA}">
  <dimension ref="A1:H47"/>
  <sheetViews>
    <sheetView showGridLines="0" showRowColHeaders="0" workbookViewId="0">
      <selection activeCell="C17" sqref="C17"/>
    </sheetView>
  </sheetViews>
  <sheetFormatPr defaultColWidth="0" defaultRowHeight="14.4" zeroHeight="1" x14ac:dyDescent="0.3"/>
  <cols>
    <col min="1" max="1" width="9.109375" customWidth="1"/>
    <col min="2" max="2" width="20.6640625" customWidth="1"/>
    <col min="3" max="6" width="9.109375" customWidth="1"/>
    <col min="7" max="7" width="10.33203125" customWidth="1"/>
    <col min="8" max="8" width="9.109375" customWidth="1"/>
    <col min="9" max="16384" width="9.109375" hidden="1"/>
  </cols>
  <sheetData>
    <row r="1" spans="1:8" x14ac:dyDescent="0.3"/>
    <row r="2" spans="1:8" x14ac:dyDescent="0.3"/>
    <row r="3" spans="1:8" x14ac:dyDescent="0.3"/>
    <row r="4" spans="1:8" x14ac:dyDescent="0.3"/>
    <row r="5" spans="1:8" x14ac:dyDescent="0.3"/>
    <row r="6" spans="1:8" x14ac:dyDescent="0.3"/>
    <row r="7" spans="1:8" x14ac:dyDescent="0.3"/>
    <row r="8" spans="1:8" x14ac:dyDescent="0.3">
      <c r="A8" s="202" t="str">
        <f>'Current Data'!D10&amp;" Council"</f>
        <v xml:space="preserve"> Council</v>
      </c>
      <c r="B8" s="202"/>
      <c r="C8" s="202"/>
      <c r="D8" s="202"/>
      <c r="E8" s="202"/>
      <c r="F8" s="202"/>
      <c r="G8" s="202"/>
      <c r="H8" s="202"/>
    </row>
    <row r="9" spans="1:8" x14ac:dyDescent="0.3">
      <c r="A9" s="202" t="str">
        <f>'Current Data'!D12&amp;" District"</f>
        <v xml:space="preserve"> District</v>
      </c>
      <c r="B9" s="202"/>
      <c r="C9" s="202"/>
      <c r="D9" s="202"/>
      <c r="E9" s="202"/>
      <c r="F9" s="202"/>
      <c r="G9" s="202"/>
      <c r="H9" s="202"/>
    </row>
    <row r="10" spans="1:8" x14ac:dyDescent="0.3"/>
    <row r="11" spans="1:8" ht="23.4" x14ac:dyDescent="0.45">
      <c r="A11" s="203" t="s">
        <v>103</v>
      </c>
      <c r="B11" s="203"/>
      <c r="C11" s="203"/>
      <c r="D11" s="203"/>
      <c r="E11" s="203"/>
      <c r="F11" s="203"/>
      <c r="G11" s="203"/>
      <c r="H11" s="203"/>
    </row>
    <row r="12" spans="1:8" ht="23.4" x14ac:dyDescent="0.45">
      <c r="A12" s="203" t="s">
        <v>104</v>
      </c>
      <c r="B12" s="203"/>
      <c r="C12" s="203"/>
      <c r="D12" s="203"/>
      <c r="E12" s="203"/>
      <c r="F12" s="203"/>
      <c r="G12" s="203"/>
      <c r="H12" s="203"/>
    </row>
    <row r="13" spans="1:8" x14ac:dyDescent="0.3"/>
    <row r="14" spans="1:8" x14ac:dyDescent="0.3"/>
    <row r="15" spans="1:8" ht="18" x14ac:dyDescent="0.35">
      <c r="A15" s="201" t="s">
        <v>78</v>
      </c>
      <c r="B15" s="201"/>
      <c r="C15" s="201"/>
      <c r="D15" s="201"/>
      <c r="E15" s="201"/>
      <c r="F15" s="201"/>
      <c r="G15" s="201"/>
      <c r="H15" s="201"/>
    </row>
    <row r="16" spans="1:8" ht="15" thickBot="1" x14ac:dyDescent="0.35"/>
    <row r="17" spans="1:8" ht="15" thickBot="1" x14ac:dyDescent="0.35">
      <c r="B17" s="82" t="s">
        <v>84</v>
      </c>
      <c r="C17" s="204"/>
      <c r="D17" s="83" t="s">
        <v>85</v>
      </c>
      <c r="E17" s="83"/>
      <c r="F17" s="83"/>
      <c r="G17" s="84"/>
    </row>
    <row r="18" spans="1:8" ht="15" thickBot="1" x14ac:dyDescent="0.35">
      <c r="B18" s="85" t="s">
        <v>82</v>
      </c>
      <c r="C18" s="204"/>
      <c r="D18" s="37" t="s">
        <v>79</v>
      </c>
      <c r="E18" s="37"/>
      <c r="F18" s="37"/>
      <c r="G18" s="38"/>
    </row>
    <row r="19" spans="1:8" ht="15" thickBot="1" x14ac:dyDescent="0.35">
      <c r="B19" s="85" t="s">
        <v>82</v>
      </c>
      <c r="C19" s="204"/>
      <c r="D19" s="37" t="s">
        <v>80</v>
      </c>
      <c r="E19" s="37"/>
      <c r="F19" s="37"/>
      <c r="G19" s="38"/>
    </row>
    <row r="20" spans="1:8" ht="15" thickBot="1" x14ac:dyDescent="0.35">
      <c r="B20" s="85" t="s">
        <v>83</v>
      </c>
      <c r="C20" s="204"/>
      <c r="D20" s="37" t="s">
        <v>81</v>
      </c>
      <c r="E20" s="37"/>
      <c r="F20" s="37"/>
      <c r="G20" s="38"/>
    </row>
    <row r="21" spans="1:8" ht="15" thickBot="1" x14ac:dyDescent="0.35">
      <c r="B21" s="85" t="s">
        <v>99</v>
      </c>
      <c r="C21" s="204"/>
      <c r="D21" s="37" t="s">
        <v>98</v>
      </c>
      <c r="E21" s="37"/>
      <c r="F21" s="37"/>
      <c r="G21" s="38"/>
    </row>
    <row r="22" spans="1:8" ht="5.25" customHeight="1" thickBot="1" x14ac:dyDescent="0.35">
      <c r="B22" s="86"/>
      <c r="C22" s="78"/>
      <c r="D22" s="78"/>
      <c r="E22" s="78"/>
      <c r="F22" s="78"/>
      <c r="G22" s="87"/>
    </row>
    <row r="23" spans="1:8" x14ac:dyDescent="0.3">
      <c r="B23" s="79"/>
      <c r="C23" s="37"/>
    </row>
    <row r="24" spans="1:8" x14ac:dyDescent="0.3">
      <c r="B24" s="79"/>
      <c r="C24" s="37"/>
    </row>
    <row r="25" spans="1:8" ht="18" x14ac:dyDescent="0.35">
      <c r="A25" s="201" t="s">
        <v>100</v>
      </c>
      <c r="B25" s="201"/>
      <c r="C25" s="201"/>
      <c r="D25" s="201"/>
      <c r="E25" s="201"/>
      <c r="F25" s="201"/>
      <c r="G25" s="201"/>
      <c r="H25" s="201"/>
    </row>
    <row r="26" spans="1:8" ht="15" thickBot="1" x14ac:dyDescent="0.35">
      <c r="A26" s="81"/>
      <c r="B26" s="81"/>
      <c r="C26" s="81"/>
      <c r="D26" s="81"/>
      <c r="E26" s="81"/>
      <c r="F26" s="81"/>
      <c r="G26" s="81"/>
      <c r="H26" s="81"/>
    </row>
    <row r="27" spans="1:8" ht="15" thickBot="1" x14ac:dyDescent="0.35">
      <c r="B27" s="82" t="s">
        <v>83</v>
      </c>
      <c r="C27" s="204"/>
      <c r="D27" s="83" t="s">
        <v>101</v>
      </c>
      <c r="E27" s="83"/>
      <c r="F27" s="83"/>
      <c r="G27" s="84"/>
    </row>
    <row r="28" spans="1:8" ht="15" thickBot="1" x14ac:dyDescent="0.35">
      <c r="B28" s="85" t="s">
        <v>106</v>
      </c>
      <c r="C28" s="204"/>
      <c r="D28" s="37" t="s">
        <v>102</v>
      </c>
      <c r="E28" s="37"/>
      <c r="F28" s="37"/>
      <c r="G28" s="38"/>
    </row>
    <row r="29" spans="1:8" ht="5.25" customHeight="1" thickBot="1" x14ac:dyDescent="0.35">
      <c r="B29" s="86"/>
      <c r="C29" s="78"/>
      <c r="D29" s="78"/>
      <c r="E29" s="78"/>
      <c r="F29" s="78"/>
      <c r="G29" s="87"/>
    </row>
    <row r="30" spans="1:8" x14ac:dyDescent="0.3">
      <c r="B30" s="79"/>
      <c r="C30" s="37"/>
    </row>
    <row r="31" spans="1:8" x14ac:dyDescent="0.3">
      <c r="B31" s="79"/>
      <c r="C31" s="37"/>
    </row>
    <row r="32" spans="1:8" ht="18" x14ac:dyDescent="0.35">
      <c r="A32" s="201" t="s">
        <v>86</v>
      </c>
      <c r="B32" s="201"/>
      <c r="C32" s="201"/>
      <c r="D32" s="201"/>
      <c r="E32" s="201"/>
      <c r="F32" s="201"/>
      <c r="G32" s="201"/>
      <c r="H32" s="201"/>
    </row>
    <row r="33" spans="1:8" ht="15" thickBot="1" x14ac:dyDescent="0.35">
      <c r="A33" s="81"/>
      <c r="B33" s="81"/>
      <c r="C33" s="81"/>
      <c r="D33" s="81"/>
      <c r="E33" s="81"/>
      <c r="F33" s="81"/>
      <c r="G33" s="81"/>
      <c r="H33" s="81"/>
    </row>
    <row r="34" spans="1:8" ht="15" thickBot="1" x14ac:dyDescent="0.35">
      <c r="B34" s="82" t="s">
        <v>82</v>
      </c>
      <c r="C34" s="204"/>
      <c r="D34" s="83" t="s">
        <v>88</v>
      </c>
      <c r="E34" s="83"/>
      <c r="F34" s="83"/>
      <c r="G34" s="84"/>
    </row>
    <row r="35" spans="1:8" ht="15" thickBot="1" x14ac:dyDescent="0.35">
      <c r="B35" s="85" t="s">
        <v>82</v>
      </c>
      <c r="C35" s="204"/>
      <c r="D35" s="37" t="s">
        <v>87</v>
      </c>
      <c r="E35" s="37"/>
      <c r="F35" s="37"/>
      <c r="G35" s="38"/>
    </row>
    <row r="36" spans="1:8" ht="15" thickBot="1" x14ac:dyDescent="0.35">
      <c r="B36" s="85" t="s">
        <v>82</v>
      </c>
      <c r="C36" s="204"/>
      <c r="D36" s="37" t="s">
        <v>89</v>
      </c>
      <c r="E36" s="37"/>
      <c r="F36" s="37"/>
      <c r="G36" s="38"/>
    </row>
    <row r="37" spans="1:8" ht="15" thickBot="1" x14ac:dyDescent="0.35">
      <c r="B37" s="85" t="s">
        <v>82</v>
      </c>
      <c r="C37" s="204"/>
      <c r="D37" s="37" t="s">
        <v>90</v>
      </c>
      <c r="E37" s="37"/>
      <c r="F37" s="37"/>
      <c r="G37" s="38"/>
    </row>
    <row r="38" spans="1:8" ht="15" thickBot="1" x14ac:dyDescent="0.35">
      <c r="B38" s="85" t="s">
        <v>82</v>
      </c>
      <c r="C38" s="204"/>
      <c r="D38" s="37" t="s">
        <v>105</v>
      </c>
      <c r="E38" s="37"/>
      <c r="F38" s="37"/>
      <c r="G38" s="38"/>
    </row>
    <row r="39" spans="1:8" ht="15" thickBot="1" x14ac:dyDescent="0.35">
      <c r="B39" s="85" t="s">
        <v>82</v>
      </c>
      <c r="C39" s="204"/>
      <c r="D39" s="37" t="s">
        <v>91</v>
      </c>
      <c r="E39" s="37"/>
      <c r="F39" s="37"/>
      <c r="G39" s="38"/>
    </row>
    <row r="40" spans="1:8" ht="15" thickBot="1" x14ac:dyDescent="0.35">
      <c r="B40" s="85" t="s">
        <v>82</v>
      </c>
      <c r="C40" s="204"/>
      <c r="D40" s="37" t="s">
        <v>92</v>
      </c>
      <c r="E40" s="37"/>
      <c r="F40" s="37"/>
      <c r="G40" s="38"/>
    </row>
    <row r="41" spans="1:8" ht="15" thickBot="1" x14ac:dyDescent="0.35">
      <c r="B41" s="85" t="s">
        <v>82</v>
      </c>
      <c r="C41" s="204"/>
      <c r="D41" s="37" t="s">
        <v>93</v>
      </c>
      <c r="E41" s="37"/>
      <c r="F41" s="37"/>
      <c r="G41" s="38"/>
    </row>
    <row r="42" spans="1:8" ht="15" thickBot="1" x14ac:dyDescent="0.35">
      <c r="B42" s="85" t="s">
        <v>82</v>
      </c>
      <c r="C42" s="204"/>
      <c r="D42" s="37" t="s">
        <v>94</v>
      </c>
      <c r="E42" s="37"/>
      <c r="F42" s="37"/>
      <c r="G42" s="38"/>
    </row>
    <row r="43" spans="1:8" ht="15" thickBot="1" x14ac:dyDescent="0.35">
      <c r="B43" s="85" t="s">
        <v>82</v>
      </c>
      <c r="C43" s="204"/>
      <c r="D43" s="37" t="s">
        <v>95</v>
      </c>
      <c r="E43" s="37"/>
      <c r="F43" s="37"/>
      <c r="G43" s="38"/>
    </row>
    <row r="44" spans="1:8" ht="15" thickBot="1" x14ac:dyDescent="0.35">
      <c r="B44" s="85" t="s">
        <v>82</v>
      </c>
      <c r="C44" s="204"/>
      <c r="D44" s="37" t="s">
        <v>96</v>
      </c>
      <c r="E44" s="37"/>
      <c r="F44" s="37"/>
      <c r="G44" s="38"/>
    </row>
    <row r="45" spans="1:8" ht="15" thickBot="1" x14ac:dyDescent="0.35">
      <c r="B45" s="85" t="s">
        <v>82</v>
      </c>
      <c r="C45" s="204"/>
      <c r="D45" s="37" t="s">
        <v>97</v>
      </c>
      <c r="E45" s="37"/>
      <c r="F45" s="37"/>
      <c r="G45" s="38"/>
    </row>
    <row r="46" spans="1:8" ht="5.25" customHeight="1" thickBot="1" x14ac:dyDescent="0.35">
      <c r="B46" s="88"/>
      <c r="C46" s="78"/>
      <c r="D46" s="78"/>
      <c r="E46" s="78"/>
      <c r="F46" s="78"/>
      <c r="G46" s="87"/>
    </row>
    <row r="47" spans="1:8" x14ac:dyDescent="0.3"/>
  </sheetData>
  <sheetProtection algorithmName="SHA-512" hashValue="id3n2dp25P5EylOFJE1UvTkpSPbA4yMCZCG5AKJNdJVBtFduM6cHLDJFejcIfPpVCk49j9FUHvWiNxoGbNIxsQ==" saltValue="M+5Rpd9q1RadytsiGDq8ZQ==" spinCount="100000" sheet="1" objects="1" scenarios="1" selectLockedCells="1"/>
  <mergeCells count="7">
    <mergeCell ref="A25:H25"/>
    <mergeCell ref="A32:H32"/>
    <mergeCell ref="A8:H8"/>
    <mergeCell ref="A9:H9"/>
    <mergeCell ref="A11:H11"/>
    <mergeCell ref="A12:H12"/>
    <mergeCell ref="A15:H1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Welcome</vt:lpstr>
      <vt:lpstr>Planning Steps</vt:lpstr>
      <vt:lpstr>Current Data</vt:lpstr>
      <vt:lpstr>Bronze Goals</vt:lpstr>
      <vt:lpstr>Silver Goals</vt:lpstr>
      <vt:lpstr>Gold Goals</vt:lpstr>
      <vt:lpstr>Other Factors</vt:lpstr>
      <vt:lpstr>Plan of Action</vt:lpstr>
      <vt:lpstr>'Bronze Goals'!Print_Area</vt:lpstr>
      <vt:lpstr>'Plan of Action'!Print_Area</vt:lpstr>
      <vt:lpstr>Welcome!Print_Area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Lemon</dc:creator>
  <cp:lastModifiedBy>Colin</cp:lastModifiedBy>
  <cp:lastPrinted>2019-07-08T16:17:21Z</cp:lastPrinted>
  <dcterms:created xsi:type="dcterms:W3CDTF">2019-02-19T17:21:11Z</dcterms:created>
  <dcterms:modified xsi:type="dcterms:W3CDTF">2020-06-18T18:10:27Z</dcterms:modified>
</cp:coreProperties>
</file>